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255" windowHeight="7905" activeTab="1"/>
  </bookViews>
  <sheets>
    <sheet name="Input" sheetId="2" r:id="rId1"/>
    <sheet name="Final" sheetId="6" r:id="rId2"/>
  </sheets>
  <definedNames>
    <definedName name="solver_adj" localSheetId="1" hidden="1">Final!$B$37:$R$37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1000</definedName>
    <definedName name="solver_lhs1" localSheetId="1" hidden="1">Final!$B$37:$R$37</definedName>
    <definedName name="solver_lhs10" localSheetId="1" hidden="1">Final!$B$37:$R$37</definedName>
    <definedName name="solver_lhs11" localSheetId="1" hidden="1">Final!$B$37:$R$37</definedName>
    <definedName name="solver_lhs12" localSheetId="1" hidden="1">Final!$B$37:$R$37</definedName>
    <definedName name="solver_lhs2" localSheetId="1" hidden="1">Final!$B$37:$R$37</definedName>
    <definedName name="solver_lhs3" localSheetId="1" hidden="1">Final!$S$37</definedName>
    <definedName name="solver_lhs4" localSheetId="1" hidden="1">Final!$B$37:$R$37</definedName>
    <definedName name="solver_lhs5" localSheetId="1" hidden="1">Final!$B$37:$R$37</definedName>
    <definedName name="solver_lhs6" localSheetId="1" hidden="1">Final!$B$37:$R$37</definedName>
    <definedName name="solver_lhs7" localSheetId="1" hidden="1">Final!$B$37:$R$37</definedName>
    <definedName name="solver_lhs8" localSheetId="1" hidden="1">Final!$B$37:$R$37</definedName>
    <definedName name="solver_lhs9" localSheetId="1" hidden="1">Final!$B$37:$R$37</definedName>
    <definedName name="solver_lin" localSheetId="1" hidden="1">2</definedName>
    <definedName name="solver_neg" localSheetId="1" hidden="1">2</definedName>
    <definedName name="solver_num" localSheetId="1" hidden="1">12</definedName>
    <definedName name="solver_nwt" localSheetId="1" hidden="1">1</definedName>
    <definedName name="solver_opt" localSheetId="1" hidden="1">Final!$S$39</definedName>
    <definedName name="solver_pre" localSheetId="1" hidden="1">0.000001</definedName>
    <definedName name="solver_rel1" localSheetId="1" hidden="1">5</definedName>
    <definedName name="solver_rel10" localSheetId="1" hidden="1">1</definedName>
    <definedName name="solver_rel11" localSheetId="1" hidden="1">1</definedName>
    <definedName name="solver_rel12" localSheetId="1" hidden="1">1</definedName>
    <definedName name="solver_rel2" localSheetId="1" hidden="1">1</definedName>
    <definedName name="solver_rel3" localSheetId="1" hidden="1">2</definedName>
    <definedName name="solver_rel4" localSheetId="1" hidden="1">1</definedName>
    <definedName name="solver_rel5" localSheetId="1" hidden="1">1</definedName>
    <definedName name="solver_rel6" localSheetId="1" hidden="1">1</definedName>
    <definedName name="solver_rel7" localSheetId="1" hidden="1">1</definedName>
    <definedName name="solver_rel8" localSheetId="1" hidden="1">1</definedName>
    <definedName name="solver_rel9" localSheetId="1" hidden="1">1</definedName>
    <definedName name="solver_rhs1" localSheetId="1" hidden="1">binary</definedName>
    <definedName name="solver_rhs10" localSheetId="1" hidden="1">Final!$B$48:$R$48</definedName>
    <definedName name="solver_rhs11" localSheetId="1" hidden="1">Final!$B$49:$R$49</definedName>
    <definedName name="solver_rhs12" localSheetId="1" hidden="1">Final!$B$50:$R$50</definedName>
    <definedName name="solver_rhs2" localSheetId="1" hidden="1">Final!$B$41:$R$41</definedName>
    <definedName name="solver_rhs3" localSheetId="1" hidden="1">Final!$U$37</definedName>
    <definedName name="solver_rhs4" localSheetId="1" hidden="1">Final!$B$42:$R$42</definedName>
    <definedName name="solver_rhs5" localSheetId="1" hidden="1">Final!$B$43:$R$43</definedName>
    <definedName name="solver_rhs6" localSheetId="1" hidden="1">Final!$B$44:$R$44</definedName>
    <definedName name="solver_rhs7" localSheetId="1" hidden="1">Final!$B$45:$R$45</definedName>
    <definedName name="solver_rhs8" localSheetId="1" hidden="1">Final!$B$46:$R$46</definedName>
    <definedName name="solver_rhs9" localSheetId="1" hidden="1">Final!$B$47:$R$47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25725" iterate="1" iterateCount="1000"/>
</workbook>
</file>

<file path=xl/calcChain.xml><?xml version="1.0" encoding="utf-8"?>
<calcChain xmlns="http://schemas.openxmlformats.org/spreadsheetml/2006/main">
  <c r="C50" i="6"/>
  <c r="D50"/>
  <c r="E50"/>
  <c r="F50"/>
  <c r="G50"/>
  <c r="H50"/>
  <c r="I50"/>
  <c r="J50"/>
  <c r="K50"/>
  <c r="L50"/>
  <c r="M50"/>
  <c r="N50"/>
  <c r="O50"/>
  <c r="Q50"/>
  <c r="R50"/>
  <c r="B50"/>
  <c r="C49"/>
  <c r="D49"/>
  <c r="E49"/>
  <c r="F49"/>
  <c r="G49"/>
  <c r="H49"/>
  <c r="I49"/>
  <c r="K49"/>
  <c r="L49"/>
  <c r="M49"/>
  <c r="N49"/>
  <c r="O49"/>
  <c r="P49"/>
  <c r="Q49"/>
  <c r="R49"/>
  <c r="B49"/>
  <c r="C48"/>
  <c r="D48"/>
  <c r="E48"/>
  <c r="F48"/>
  <c r="G48"/>
  <c r="H48"/>
  <c r="I48"/>
  <c r="J48"/>
  <c r="K48"/>
  <c r="M48"/>
  <c r="N48"/>
  <c r="O48"/>
  <c r="P48"/>
  <c r="Q48"/>
  <c r="R48"/>
  <c r="B48"/>
  <c r="C47"/>
  <c r="D47"/>
  <c r="E47"/>
  <c r="F47"/>
  <c r="G47"/>
  <c r="H47"/>
  <c r="I47"/>
  <c r="J47"/>
  <c r="L47"/>
  <c r="M47"/>
  <c r="N47"/>
  <c r="O47"/>
  <c r="P47"/>
  <c r="R47"/>
  <c r="B47"/>
  <c r="C46"/>
  <c r="D46"/>
  <c r="E46"/>
  <c r="G46"/>
  <c r="H46"/>
  <c r="J46"/>
  <c r="K46"/>
  <c r="L46"/>
  <c r="P46"/>
  <c r="Q46"/>
  <c r="R46"/>
  <c r="B46"/>
  <c r="C43"/>
  <c r="E43"/>
  <c r="F43"/>
  <c r="G43"/>
  <c r="H43"/>
  <c r="I43"/>
  <c r="J43"/>
  <c r="K43"/>
  <c r="L43"/>
  <c r="M43"/>
  <c r="N43"/>
  <c r="O43"/>
  <c r="P43"/>
  <c r="Q43"/>
  <c r="R43"/>
  <c r="C44"/>
  <c r="D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I45"/>
  <c r="J45"/>
  <c r="K45"/>
  <c r="L45"/>
  <c r="M45"/>
  <c r="N45"/>
  <c r="O45"/>
  <c r="P45"/>
  <c r="Q45"/>
  <c r="R45"/>
  <c r="B45"/>
  <c r="B44"/>
  <c r="B43"/>
  <c r="C38"/>
  <c r="D38"/>
  <c r="E38"/>
  <c r="F38"/>
  <c r="G38"/>
  <c r="H38"/>
  <c r="I38"/>
  <c r="J38"/>
  <c r="K38"/>
  <c r="L38"/>
  <c r="M38"/>
  <c r="N38"/>
  <c r="O38"/>
  <c r="P38"/>
  <c r="Q38"/>
  <c r="R38"/>
  <c r="B38"/>
  <c r="B25" i="2"/>
  <c r="B26" s="1"/>
  <c r="D42" i="6"/>
  <c r="E42"/>
  <c r="F42"/>
  <c r="G42"/>
  <c r="H42"/>
  <c r="I42"/>
  <c r="J42"/>
  <c r="K42"/>
  <c r="L42"/>
  <c r="M42"/>
  <c r="N42"/>
  <c r="O42"/>
  <c r="P42"/>
  <c r="Q42"/>
  <c r="R42"/>
  <c r="B42"/>
  <c r="C16" i="2"/>
  <c r="D43" i="6" s="1"/>
  <c r="C17" i="2"/>
  <c r="E44" i="6" s="1"/>
  <c r="C18" i="2"/>
  <c r="H45" i="6" s="1"/>
  <c r="C19" i="2"/>
  <c r="I46" i="6" s="1"/>
  <c r="C20" i="2"/>
  <c r="K47" i="6" s="1"/>
  <c r="C21" i="2"/>
  <c r="L48" i="6" s="1"/>
  <c r="C22" i="2"/>
  <c r="J49" i="6" s="1"/>
  <c r="C23" i="2"/>
  <c r="P50" i="6" s="1"/>
  <c r="C41"/>
  <c r="D41"/>
  <c r="E41"/>
  <c r="F41"/>
  <c r="H41"/>
  <c r="I41"/>
  <c r="J41"/>
  <c r="K41"/>
  <c r="L41"/>
  <c r="M41"/>
  <c r="N41"/>
  <c r="O41"/>
  <c r="P41"/>
  <c r="Q41"/>
  <c r="R41"/>
  <c r="C14" i="2"/>
  <c r="G41" i="6" s="1"/>
  <c r="C15" i="2"/>
  <c r="C42" i="6" s="1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B21"/>
  <c r="B20"/>
  <c r="C16"/>
  <c r="D16"/>
  <c r="E16"/>
  <c r="F16"/>
  <c r="G16"/>
  <c r="H16"/>
  <c r="I16"/>
  <c r="J16"/>
  <c r="K16"/>
  <c r="L16"/>
  <c r="M16"/>
  <c r="N16"/>
  <c r="O16"/>
  <c r="P16"/>
  <c r="Q16"/>
  <c r="R16"/>
  <c r="B16"/>
  <c r="B26" s="1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B31"/>
  <c r="B30"/>
  <c r="E26"/>
  <c r="F26"/>
  <c r="G26"/>
  <c r="H26"/>
  <c r="I26"/>
  <c r="J26"/>
  <c r="K26"/>
  <c r="L26"/>
  <c r="M26"/>
  <c r="N26"/>
  <c r="O26"/>
  <c r="P26"/>
  <c r="Q26"/>
  <c r="R26"/>
  <c r="D26"/>
  <c r="S37"/>
  <c r="C26"/>
  <c r="U8"/>
  <c r="T8"/>
  <c r="O19" s="1"/>
  <c r="O29" s="1"/>
  <c r="U7"/>
  <c r="T7"/>
  <c r="J18" s="1"/>
  <c r="J28" s="1"/>
  <c r="U6"/>
  <c r="T6"/>
  <c r="Q17" s="1"/>
  <c r="Q27" s="1"/>
  <c r="U4"/>
  <c r="T4"/>
  <c r="Q47" l="1"/>
  <c r="N46"/>
  <c r="F46"/>
  <c r="O46"/>
  <c r="M46"/>
  <c r="Q32"/>
  <c r="B41"/>
  <c r="P15"/>
  <c r="P25" s="1"/>
  <c r="B15"/>
  <c r="B25" s="1"/>
  <c r="F15"/>
  <c r="F25" s="1"/>
  <c r="H15"/>
  <c r="H25" s="1"/>
  <c r="L15"/>
  <c r="L25" s="1"/>
  <c r="N15"/>
  <c r="N25" s="1"/>
  <c r="R15"/>
  <c r="R25" s="1"/>
  <c r="C17"/>
  <c r="C27" s="1"/>
  <c r="C32" s="1"/>
  <c r="E17"/>
  <c r="E27" s="1"/>
  <c r="E32" s="1"/>
  <c r="I17"/>
  <c r="I27" s="1"/>
  <c r="I32" s="1"/>
  <c r="K17"/>
  <c r="K27" s="1"/>
  <c r="K32" s="1"/>
  <c r="M17"/>
  <c r="M27" s="1"/>
  <c r="M32" s="1"/>
  <c r="O17"/>
  <c r="O27" s="1"/>
  <c r="O32" s="1"/>
  <c r="B18"/>
  <c r="B28" s="1"/>
  <c r="D18"/>
  <c r="D28" s="1"/>
  <c r="F18"/>
  <c r="F28" s="1"/>
  <c r="H18"/>
  <c r="H28" s="1"/>
  <c r="L18"/>
  <c r="L28" s="1"/>
  <c r="N18"/>
  <c r="N28" s="1"/>
  <c r="P18"/>
  <c r="P28" s="1"/>
  <c r="R18"/>
  <c r="R28" s="1"/>
  <c r="E19"/>
  <c r="E29" s="1"/>
  <c r="G19"/>
  <c r="G29" s="1"/>
  <c r="I19"/>
  <c r="I29" s="1"/>
  <c r="K19"/>
  <c r="K29" s="1"/>
  <c r="M19"/>
  <c r="M29" s="1"/>
  <c r="Q19"/>
  <c r="Q29" s="1"/>
  <c r="C15"/>
  <c r="C25" s="1"/>
  <c r="E15"/>
  <c r="E25" s="1"/>
  <c r="G15"/>
  <c r="G25" s="1"/>
  <c r="I15"/>
  <c r="I25" s="1"/>
  <c r="K15"/>
  <c r="K25" s="1"/>
  <c r="M15"/>
  <c r="M25" s="1"/>
  <c r="O15"/>
  <c r="O25" s="1"/>
  <c r="Q15"/>
  <c r="Q25" s="1"/>
  <c r="B17"/>
  <c r="B27" s="1"/>
  <c r="B32" s="1"/>
  <c r="D17"/>
  <c r="D27" s="1"/>
  <c r="D32" s="1"/>
  <c r="F17"/>
  <c r="F27" s="1"/>
  <c r="F32" s="1"/>
  <c r="H17"/>
  <c r="H27" s="1"/>
  <c r="H32" s="1"/>
  <c r="J17"/>
  <c r="J27" s="1"/>
  <c r="J32" s="1"/>
  <c r="L17"/>
  <c r="L27" s="1"/>
  <c r="L32" s="1"/>
  <c r="N17"/>
  <c r="N27" s="1"/>
  <c r="N32" s="1"/>
  <c r="P17"/>
  <c r="P27" s="1"/>
  <c r="P32" s="1"/>
  <c r="R17"/>
  <c r="R27" s="1"/>
  <c r="R32" s="1"/>
  <c r="C18"/>
  <c r="C28" s="1"/>
  <c r="E18"/>
  <c r="E28" s="1"/>
  <c r="G18"/>
  <c r="G28" s="1"/>
  <c r="I18"/>
  <c r="I28" s="1"/>
  <c r="K18"/>
  <c r="K28" s="1"/>
  <c r="M18"/>
  <c r="M28" s="1"/>
  <c r="O18"/>
  <c r="O28" s="1"/>
  <c r="Q18"/>
  <c r="Q28" s="1"/>
  <c r="B19"/>
  <c r="B29" s="1"/>
  <c r="D19"/>
  <c r="D29" s="1"/>
  <c r="F19"/>
  <c r="F29" s="1"/>
  <c r="H19"/>
  <c r="H29" s="1"/>
  <c r="J19"/>
  <c r="J29" s="1"/>
  <c r="L19"/>
  <c r="L29" s="1"/>
  <c r="N19"/>
  <c r="N29" s="1"/>
  <c r="P19"/>
  <c r="P29" s="1"/>
  <c r="R19"/>
  <c r="R29" s="1"/>
  <c r="D15"/>
  <c r="D25" s="1"/>
  <c r="J15"/>
  <c r="J25" s="1"/>
  <c r="G17"/>
  <c r="G27" s="1"/>
  <c r="G32" s="1"/>
  <c r="C19"/>
  <c r="C29" s="1"/>
  <c r="B34" l="1"/>
  <c r="C34"/>
  <c r="G34"/>
  <c r="K34"/>
  <c r="O34"/>
  <c r="F34"/>
  <c r="N34"/>
  <c r="D34"/>
  <c r="L34"/>
  <c r="E34"/>
  <c r="I34"/>
  <c r="M34"/>
  <c r="Q34"/>
  <c r="J34"/>
  <c r="R34"/>
  <c r="H34"/>
  <c r="P34"/>
  <c r="S39" l="1"/>
</calcChain>
</file>

<file path=xl/comments1.xml><?xml version="1.0" encoding="utf-8"?>
<comments xmlns="http://schemas.openxmlformats.org/spreadsheetml/2006/main">
  <authors>
    <author>Ola</author>
  </authors>
  <commentList>
    <comment ref="J8" authorId="0">
      <text>
        <r>
          <rPr>
            <b/>
            <sz val="9"/>
            <color indexed="81"/>
            <rFont val="Tahoma"/>
            <family val="2"/>
          </rPr>
          <t>Ola:</t>
        </r>
        <r>
          <rPr>
            <sz val="9"/>
            <color indexed="81"/>
            <rFont val="Tahoma"/>
            <family val="2"/>
          </rPr>
          <t xml:space="preserve">
These numbers have been approved by the Stern Restaurant association</t>
        </r>
      </text>
    </comment>
    <comment ref="M8" authorId="0">
      <text>
        <r>
          <rPr>
            <b/>
            <sz val="9"/>
            <color indexed="81"/>
            <rFont val="Tahoma"/>
            <family val="2"/>
          </rPr>
          <t>Ola:</t>
        </r>
        <r>
          <rPr>
            <sz val="9"/>
            <color indexed="81"/>
            <rFont val="Tahoma"/>
            <family val="2"/>
          </rPr>
          <t xml:space="preserve">
Made up
</t>
        </r>
      </text>
    </comment>
    <comment ref="J19" authorId="0">
      <text>
        <r>
          <rPr>
            <b/>
            <sz val="9"/>
            <color indexed="81"/>
            <rFont val="Tahoma"/>
            <family val="2"/>
          </rPr>
          <t>Ola:</t>
        </r>
        <r>
          <rPr>
            <sz val="9"/>
            <color indexed="81"/>
            <rFont val="Tahoma"/>
            <family val="2"/>
          </rPr>
          <t xml:space="preserve">
These numbers have been approved by the Stern Restaurant association</t>
        </r>
      </text>
    </comment>
    <comment ref="M19" authorId="0">
      <text>
        <r>
          <rPr>
            <b/>
            <sz val="9"/>
            <color indexed="81"/>
            <rFont val="Tahoma"/>
            <family val="2"/>
          </rPr>
          <t>Ola:</t>
        </r>
        <r>
          <rPr>
            <sz val="9"/>
            <color indexed="81"/>
            <rFont val="Tahoma"/>
            <family val="2"/>
          </rPr>
          <t xml:space="preserve">
Made up
</t>
        </r>
      </text>
    </comment>
  </commentList>
</comments>
</file>

<file path=xl/sharedStrings.xml><?xml version="1.0" encoding="utf-8"?>
<sst xmlns="http://schemas.openxmlformats.org/spreadsheetml/2006/main" count="231" uniqueCount="64">
  <si>
    <t>Chipotle</t>
  </si>
  <si>
    <t>Distance</t>
  </si>
  <si>
    <t>Input</t>
  </si>
  <si>
    <t>Sum</t>
  </si>
  <si>
    <t>Cost (lunch special including drink)</t>
  </si>
  <si>
    <t>Average Wait Time</t>
  </si>
  <si>
    <t>Cleanliness</t>
  </si>
  <si>
    <t>Zagat Rated/rating</t>
  </si>
  <si>
    <t>Baluchi's</t>
  </si>
  <si>
    <t>Cafetasia</t>
  </si>
  <si>
    <t>Café Angelique</t>
  </si>
  <si>
    <t>Cosi</t>
  </si>
  <si>
    <t>Murami</t>
  </si>
  <si>
    <t>Eva's</t>
  </si>
  <si>
    <t>Two Boots</t>
  </si>
  <si>
    <t>Joe's Pizza</t>
  </si>
  <si>
    <t>Mamoun's</t>
  </si>
  <si>
    <t>Space Market</t>
  </si>
  <si>
    <t>Subway</t>
  </si>
  <si>
    <t>Weather</t>
  </si>
  <si>
    <t>Cuisine</t>
  </si>
  <si>
    <t>Mexican</t>
  </si>
  <si>
    <t>Indian</t>
  </si>
  <si>
    <t>Korean</t>
  </si>
  <si>
    <t>Thai</t>
  </si>
  <si>
    <t>American</t>
  </si>
  <si>
    <t>Italian</t>
  </si>
  <si>
    <t>Japanese</t>
  </si>
  <si>
    <t>Pizza</t>
  </si>
  <si>
    <t>Middle Eastern</t>
  </si>
  <si>
    <t>Campus Eatery</t>
  </si>
  <si>
    <t>Restaurant</t>
  </si>
  <si>
    <t>Pinche Taqueria</t>
  </si>
  <si>
    <t>ChoGa</t>
  </si>
  <si>
    <t>Five Guys</t>
  </si>
  <si>
    <t>Half Pint</t>
  </si>
  <si>
    <t>SSS</t>
  </si>
  <si>
    <t>Burgers</t>
  </si>
  <si>
    <t>Healthy</t>
  </si>
  <si>
    <t>No</t>
  </si>
  <si>
    <t>Yes</t>
  </si>
  <si>
    <t>Distance (minutes)</t>
  </si>
  <si>
    <t>Average Wait Time (minutes)</t>
  </si>
  <si>
    <t>Cleanliness (Violation Points)</t>
  </si>
  <si>
    <t>Zagat Rating</t>
  </si>
  <si>
    <t>Alcohol</t>
  </si>
  <si>
    <t>Budget</t>
  </si>
  <si>
    <t>Health</t>
  </si>
  <si>
    <t>Scaled Score:</t>
  </si>
  <si>
    <t>Mean</t>
  </si>
  <si>
    <t>StDev</t>
  </si>
  <si>
    <t>Food Constraints</t>
  </si>
  <si>
    <t>Yes or No</t>
  </si>
  <si>
    <t>Alchohol</t>
  </si>
  <si>
    <t>Bad Weather</t>
  </si>
  <si>
    <t>Changing Cells</t>
  </si>
  <si>
    <t>Food Constrainst</t>
  </si>
  <si>
    <t>In terms of importance, rate all categories based on 7 total points</t>
  </si>
  <si>
    <t>Select one you won't eat</t>
  </si>
  <si>
    <t>Soup/Salad/Sandwich</t>
  </si>
  <si>
    <t>&lt;=</t>
  </si>
  <si>
    <t xml:space="preserve"> </t>
  </si>
  <si>
    <t xml:space="preserve">  </t>
  </si>
  <si>
    <t>Locked Weather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</si>
</sst>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0_);\(0.00\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8" fontId="0" fillId="0" borderId="1" xfId="0" applyNumberFormat="1" applyFont="1" applyBorder="1" applyAlignment="1">
      <alignment horizontal="center" vertical="top" wrapText="1"/>
    </xf>
    <xf numFmtId="8" fontId="0" fillId="3" borderId="1" xfId="0" applyNumberFormat="1" applyFont="1" applyFill="1" applyBorder="1" applyAlignment="1">
      <alignment horizontal="center" vertical="top" wrapText="1"/>
    </xf>
    <xf numFmtId="6" fontId="0" fillId="3" borderId="1" xfId="0" applyNumberFormat="1" applyFill="1" applyBorder="1" applyAlignment="1">
      <alignment horizontal="center" vertical="top" wrapText="1"/>
    </xf>
    <xf numFmtId="6" fontId="0" fillId="0" borderId="1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3" borderId="0" xfId="0" applyFill="1"/>
    <xf numFmtId="0" fontId="0" fillId="0" borderId="0" xfId="0" applyFill="1"/>
    <xf numFmtId="43" fontId="0" fillId="0" borderId="1" xfId="1" applyFont="1" applyBorder="1" applyAlignment="1">
      <alignment vertical="top" wrapText="1"/>
    </xf>
    <xf numFmtId="164" fontId="0" fillId="3" borderId="1" xfId="0" applyNumberFormat="1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2" borderId="3" xfId="0" applyFont="1" applyFill="1" applyBorder="1"/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0" xfId="0" applyFill="1" applyBorder="1"/>
    <xf numFmtId="0" fontId="0" fillId="3" borderId="8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11" xfId="0" applyFont="1" applyBorder="1" applyAlignment="1">
      <alignment horizontal="center" vertical="top" wrapText="1"/>
    </xf>
    <xf numFmtId="0" fontId="0" fillId="3" borderId="11" xfId="0" applyFont="1" applyFill="1" applyBorder="1" applyAlignment="1">
      <alignment horizontal="center" vertical="top" wrapText="1"/>
    </xf>
    <xf numFmtId="0" fontId="0" fillId="3" borderId="11" xfId="0" applyFill="1" applyBorder="1" applyAlignment="1">
      <alignment horizontal="center" vertical="top" wrapText="1"/>
    </xf>
    <xf numFmtId="0" fontId="0" fillId="0" borderId="12" xfId="0" applyBorder="1"/>
    <xf numFmtId="0" fontId="0" fillId="0" borderId="13" xfId="0" applyBorder="1"/>
    <xf numFmtId="0" fontId="0" fillId="0" borderId="0" xfId="0" applyFont="1" applyBorder="1" applyAlignment="1">
      <alignment wrapText="1"/>
    </xf>
    <xf numFmtId="0" fontId="2" fillId="5" borderId="1" xfId="0" applyFont="1" applyFill="1" applyBorder="1"/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center" wrapText="1"/>
    </xf>
    <xf numFmtId="43" fontId="0" fillId="0" borderId="1" xfId="1" applyFont="1" applyBorder="1" applyAlignment="1">
      <alignment wrapText="1"/>
    </xf>
    <xf numFmtId="43" fontId="0" fillId="0" borderId="0" xfId="1" applyFont="1" applyAlignment="1"/>
    <xf numFmtId="43" fontId="0" fillId="0" borderId="0" xfId="1" applyFont="1" applyBorder="1" applyAlignment="1"/>
    <xf numFmtId="2" fontId="0" fillId="3" borderId="1" xfId="0" applyNumberFormat="1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43" fontId="0" fillId="0" borderId="0" xfId="0" applyNumberFormat="1"/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top" wrapText="1"/>
    </xf>
    <xf numFmtId="0" fontId="1" fillId="0" borderId="2" xfId="0" applyFont="1" applyFill="1" applyBorder="1" applyAlignment="1">
      <alignment wrapText="1"/>
    </xf>
    <xf numFmtId="0" fontId="7" fillId="4" borderId="0" xfId="0" applyFont="1" applyFill="1"/>
    <xf numFmtId="0" fontId="6" fillId="4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B1" sqref="B1"/>
    </sheetView>
  </sheetViews>
  <sheetFormatPr defaultRowHeight="15"/>
  <cols>
    <col min="1" max="1" width="20.7109375" customWidth="1"/>
  </cols>
  <sheetData>
    <row r="1" spans="1:7">
      <c r="A1" s="1" t="s">
        <v>2</v>
      </c>
      <c r="B1" t="s">
        <v>57</v>
      </c>
    </row>
    <row r="2" spans="1:7">
      <c r="A2" t="s">
        <v>46</v>
      </c>
      <c r="B2">
        <v>1</v>
      </c>
    </row>
    <row r="3" spans="1:7">
      <c r="A3" t="s">
        <v>1</v>
      </c>
      <c r="B3">
        <v>2</v>
      </c>
    </row>
    <row r="4" spans="1:7">
      <c r="A4" t="s">
        <v>5</v>
      </c>
      <c r="B4">
        <v>1</v>
      </c>
    </row>
    <row r="5" spans="1:7">
      <c r="A5" t="s">
        <v>6</v>
      </c>
      <c r="B5">
        <v>3</v>
      </c>
    </row>
    <row r="7" spans="1:7">
      <c r="A7" s="1" t="s">
        <v>52</v>
      </c>
    </row>
    <row r="8" spans="1:7">
      <c r="A8" t="s">
        <v>47</v>
      </c>
      <c r="B8" t="s">
        <v>40</v>
      </c>
    </row>
    <row r="9" spans="1:7">
      <c r="A9" t="s">
        <v>7</v>
      </c>
      <c r="B9" t="s">
        <v>39</v>
      </c>
      <c r="E9" t="s">
        <v>61</v>
      </c>
      <c r="F9" t="s">
        <v>61</v>
      </c>
    </row>
    <row r="10" spans="1:7">
      <c r="A10" t="s">
        <v>53</v>
      </c>
      <c r="B10" t="s">
        <v>40</v>
      </c>
      <c r="E10" t="s">
        <v>61</v>
      </c>
      <c r="F10" t="s">
        <v>61</v>
      </c>
      <c r="G10" t="s">
        <v>61</v>
      </c>
    </row>
    <row r="13" spans="1:7">
      <c r="A13" s="1" t="s">
        <v>51</v>
      </c>
      <c r="B13" t="s">
        <v>58</v>
      </c>
    </row>
    <row r="14" spans="1:7">
      <c r="A14" t="s">
        <v>21</v>
      </c>
      <c r="C14" s="60">
        <f>IF(B14="x",0,1)</f>
        <v>1</v>
      </c>
    </row>
    <row r="15" spans="1:7">
      <c r="A15" t="s">
        <v>22</v>
      </c>
      <c r="C15" s="60">
        <f>IF(B15="x",0,1)</f>
        <v>1</v>
      </c>
      <c r="G15" t="s">
        <v>62</v>
      </c>
    </row>
    <row r="16" spans="1:7">
      <c r="A16" t="s">
        <v>23</v>
      </c>
      <c r="C16" s="60">
        <f t="shared" ref="C16:C23" si="0">IF(B16="x",0,1)</f>
        <v>1</v>
      </c>
    </row>
    <row r="17" spans="1:3">
      <c r="A17" t="s">
        <v>24</v>
      </c>
      <c r="C17" s="60">
        <f t="shared" si="0"/>
        <v>1</v>
      </c>
    </row>
    <row r="18" spans="1:3">
      <c r="A18" t="s">
        <v>26</v>
      </c>
      <c r="C18" s="60">
        <f t="shared" si="0"/>
        <v>1</v>
      </c>
    </row>
    <row r="19" spans="1:3">
      <c r="A19" t="s">
        <v>59</v>
      </c>
      <c r="C19" s="60">
        <f t="shared" si="0"/>
        <v>1</v>
      </c>
    </row>
    <row r="20" spans="1:3">
      <c r="A20" t="s">
        <v>28</v>
      </c>
      <c r="C20" s="60">
        <f t="shared" si="0"/>
        <v>1</v>
      </c>
    </row>
    <row r="21" spans="1:3">
      <c r="A21" t="s">
        <v>29</v>
      </c>
      <c r="C21" s="60">
        <f t="shared" si="0"/>
        <v>1</v>
      </c>
    </row>
    <row r="22" spans="1:3">
      <c r="A22" t="s">
        <v>27</v>
      </c>
      <c r="C22" s="60">
        <f t="shared" si="0"/>
        <v>1</v>
      </c>
    </row>
    <row r="23" spans="1:3">
      <c r="A23" t="s">
        <v>37</v>
      </c>
      <c r="C23" s="60">
        <f t="shared" si="0"/>
        <v>1</v>
      </c>
    </row>
    <row r="25" spans="1:3">
      <c r="A25" t="s">
        <v>19</v>
      </c>
      <c r="B25">
        <f ca="1">RAND()</f>
        <v>0.810475770692066</v>
      </c>
    </row>
    <row r="26" spans="1:3">
      <c r="A26" s="59" t="s">
        <v>63</v>
      </c>
      <c r="B26" s="60">
        <f ca="1">B25</f>
        <v>0.810475770692066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50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4" sqref="A34"/>
    </sheetView>
  </sheetViews>
  <sheetFormatPr defaultRowHeight="15"/>
  <cols>
    <col min="1" max="1" width="33" customWidth="1"/>
    <col min="2" max="2" width="13.5703125" bestFit="1" customWidth="1"/>
    <col min="3" max="3" width="12.42578125" bestFit="1" customWidth="1"/>
    <col min="4" max="4" width="11.85546875" customWidth="1"/>
    <col min="5" max="6" width="12.42578125" bestFit="1" customWidth="1"/>
    <col min="7" max="7" width="13.140625" bestFit="1" customWidth="1"/>
    <col min="8" max="8" width="9.85546875" customWidth="1"/>
    <col min="9" max="9" width="10.7109375" customWidth="1"/>
    <col min="10" max="10" width="10.5703125" customWidth="1"/>
    <col min="11" max="11" width="13.140625" bestFit="1" customWidth="1"/>
    <col min="12" max="12" width="11" customWidth="1"/>
    <col min="13" max="13" width="12.42578125" bestFit="1" customWidth="1"/>
    <col min="14" max="14" width="13.140625" bestFit="1" customWidth="1"/>
    <col min="15" max="15" width="10.7109375" customWidth="1"/>
    <col min="16" max="16" width="10" customWidth="1"/>
    <col min="17" max="17" width="13.140625" bestFit="1" customWidth="1"/>
    <col min="18" max="18" width="10.7109375" customWidth="1"/>
    <col min="30" max="30" width="10.5703125" customWidth="1"/>
    <col min="33" max="33" width="10.42578125" customWidth="1"/>
  </cols>
  <sheetData>
    <row r="1" spans="1:44" ht="15.75" thickBot="1"/>
    <row r="2" spans="1:44" s="3" customFormat="1" ht="33" customHeight="1">
      <c r="A2" s="25" t="s">
        <v>31</v>
      </c>
      <c r="B2" s="26" t="s">
        <v>32</v>
      </c>
      <c r="C2" s="26" t="s">
        <v>8</v>
      </c>
      <c r="D2" s="26" t="s">
        <v>33</v>
      </c>
      <c r="E2" s="26" t="s">
        <v>9</v>
      </c>
      <c r="F2" s="26" t="s">
        <v>30</v>
      </c>
      <c r="G2" s="26" t="s">
        <v>0</v>
      </c>
      <c r="H2" s="26" t="s">
        <v>11</v>
      </c>
      <c r="I2" s="26" t="s">
        <v>10</v>
      </c>
      <c r="J2" s="26" t="s">
        <v>12</v>
      </c>
      <c r="K2" s="26" t="s">
        <v>15</v>
      </c>
      <c r="L2" s="26" t="s">
        <v>16</v>
      </c>
      <c r="M2" s="26" t="s">
        <v>17</v>
      </c>
      <c r="N2" s="26" t="s">
        <v>18</v>
      </c>
      <c r="O2" s="26" t="s">
        <v>13</v>
      </c>
      <c r="P2" s="26" t="s">
        <v>34</v>
      </c>
      <c r="Q2" s="26" t="s">
        <v>14</v>
      </c>
      <c r="R2" s="27" t="s">
        <v>35</v>
      </c>
      <c r="S2" s="28"/>
      <c r="T2" s="28"/>
      <c r="U2" s="29"/>
    </row>
    <row r="3" spans="1:44" s="3" customFormat="1" ht="12.75" customHeight="1">
      <c r="A3" s="30" t="s">
        <v>20</v>
      </c>
      <c r="B3" s="5" t="s">
        <v>21</v>
      </c>
      <c r="C3" s="5" t="s">
        <v>22</v>
      </c>
      <c r="D3" s="5" t="s">
        <v>23</v>
      </c>
      <c r="E3" s="5" t="s">
        <v>24</v>
      </c>
      <c r="F3" s="5" t="s">
        <v>36</v>
      </c>
      <c r="G3" s="5" t="s">
        <v>21</v>
      </c>
      <c r="H3" s="5" t="s">
        <v>26</v>
      </c>
      <c r="I3" s="5" t="s">
        <v>36</v>
      </c>
      <c r="J3" s="5" t="s">
        <v>27</v>
      </c>
      <c r="K3" s="5" t="s">
        <v>28</v>
      </c>
      <c r="L3" s="5" t="s">
        <v>29</v>
      </c>
      <c r="M3" s="5" t="s">
        <v>36</v>
      </c>
      <c r="N3" s="5" t="s">
        <v>36</v>
      </c>
      <c r="O3" s="5" t="s">
        <v>36</v>
      </c>
      <c r="P3" s="5" t="s">
        <v>37</v>
      </c>
      <c r="Q3" s="5" t="s">
        <v>28</v>
      </c>
      <c r="R3" s="6" t="s">
        <v>25</v>
      </c>
      <c r="S3" s="31"/>
      <c r="T3" s="31" t="s">
        <v>49</v>
      </c>
      <c r="U3" s="32" t="s">
        <v>50</v>
      </c>
    </row>
    <row r="4" spans="1:44">
      <c r="A4" s="30" t="s">
        <v>4</v>
      </c>
      <c r="B4" s="7">
        <v>9.65</v>
      </c>
      <c r="C4" s="7">
        <v>9.5</v>
      </c>
      <c r="D4" s="7">
        <v>10.7</v>
      </c>
      <c r="E4" s="8">
        <v>8.5</v>
      </c>
      <c r="F4" s="8">
        <v>5.99</v>
      </c>
      <c r="G4" s="8">
        <v>10.5</v>
      </c>
      <c r="H4" s="9">
        <v>10</v>
      </c>
      <c r="I4" s="8">
        <v>9.75</v>
      </c>
      <c r="J4" s="8">
        <v>18</v>
      </c>
      <c r="K4" s="8">
        <v>4.75</v>
      </c>
      <c r="L4" s="8">
        <v>5</v>
      </c>
      <c r="M4" s="8">
        <v>8.25</v>
      </c>
      <c r="N4" s="8">
        <v>7</v>
      </c>
      <c r="O4" s="8">
        <v>8</v>
      </c>
      <c r="P4" s="8">
        <v>10</v>
      </c>
      <c r="Q4" s="8">
        <v>5.75</v>
      </c>
      <c r="R4" s="10">
        <v>20</v>
      </c>
      <c r="S4" s="2"/>
      <c r="T4" s="2">
        <f>AVERAGE((B4:R4))</f>
        <v>9.4905882352941173</v>
      </c>
      <c r="U4" s="33">
        <f>STDEV(B4:R4)</f>
        <v>4.0756985146540154</v>
      </c>
    </row>
    <row r="5" spans="1:44">
      <c r="A5" s="30" t="s">
        <v>38</v>
      </c>
      <c r="B5" s="11" t="s">
        <v>39</v>
      </c>
      <c r="C5" s="11" t="s">
        <v>40</v>
      </c>
      <c r="D5" s="11" t="s">
        <v>40</v>
      </c>
      <c r="E5" s="12" t="s">
        <v>40</v>
      </c>
      <c r="F5" s="12" t="s">
        <v>40</v>
      </c>
      <c r="G5" s="12" t="s">
        <v>40</v>
      </c>
      <c r="H5" s="12" t="s">
        <v>40</v>
      </c>
      <c r="I5" s="12" t="s">
        <v>40</v>
      </c>
      <c r="J5" s="12" t="s">
        <v>40</v>
      </c>
      <c r="K5" s="12" t="s">
        <v>39</v>
      </c>
      <c r="L5" s="12" t="s">
        <v>40</v>
      </c>
      <c r="M5" s="12" t="s">
        <v>40</v>
      </c>
      <c r="N5" s="12" t="s">
        <v>40</v>
      </c>
      <c r="O5" s="12" t="s">
        <v>40</v>
      </c>
      <c r="P5" s="12" t="s">
        <v>39</v>
      </c>
      <c r="Q5" s="12" t="s">
        <v>39</v>
      </c>
      <c r="R5" s="13" t="s">
        <v>40</v>
      </c>
      <c r="S5" s="34"/>
      <c r="T5" s="2"/>
      <c r="U5" s="33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</row>
    <row r="6" spans="1:44" s="20" customFormat="1">
      <c r="A6" s="35" t="s">
        <v>41</v>
      </c>
      <c r="B6" s="12">
        <v>6</v>
      </c>
      <c r="C6" s="12">
        <v>4</v>
      </c>
      <c r="D6" s="12">
        <v>5</v>
      </c>
      <c r="E6" s="12">
        <v>6</v>
      </c>
      <c r="F6" s="12">
        <v>1</v>
      </c>
      <c r="G6" s="12">
        <v>4</v>
      </c>
      <c r="H6" s="12">
        <v>7</v>
      </c>
      <c r="I6" s="12">
        <v>10</v>
      </c>
      <c r="J6" s="12">
        <v>4</v>
      </c>
      <c r="K6" s="12">
        <v>7</v>
      </c>
      <c r="L6" s="12">
        <v>5</v>
      </c>
      <c r="M6" s="12">
        <v>2</v>
      </c>
      <c r="N6" s="12">
        <v>3</v>
      </c>
      <c r="O6" s="12">
        <v>6</v>
      </c>
      <c r="P6" s="12">
        <v>5</v>
      </c>
      <c r="Q6" s="12">
        <v>5</v>
      </c>
      <c r="R6" s="12">
        <v>3</v>
      </c>
      <c r="S6" s="34"/>
      <c r="T6" s="2">
        <f t="shared" ref="T6:T8" si="0">AVERAGE((B6:R6))</f>
        <v>4.882352941176471</v>
      </c>
      <c r="U6" s="33">
        <f t="shared" ref="U6:U8" si="1">STDEV(B6:R6)</f>
        <v>2.1178512973405517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</row>
    <row r="7" spans="1:44">
      <c r="A7" s="30" t="s">
        <v>42</v>
      </c>
      <c r="B7" s="11">
        <v>3.5</v>
      </c>
      <c r="C7" s="11">
        <v>10</v>
      </c>
      <c r="D7" s="11">
        <v>10</v>
      </c>
      <c r="E7" s="12">
        <v>15</v>
      </c>
      <c r="F7" s="12">
        <v>3</v>
      </c>
      <c r="G7" s="12">
        <v>5</v>
      </c>
      <c r="H7" s="12">
        <v>8</v>
      </c>
      <c r="I7" s="12">
        <v>4</v>
      </c>
      <c r="J7" s="12">
        <v>12</v>
      </c>
      <c r="K7" s="12">
        <v>2</v>
      </c>
      <c r="L7" s="12">
        <v>5</v>
      </c>
      <c r="M7" s="12">
        <v>6</v>
      </c>
      <c r="N7" s="12">
        <v>3</v>
      </c>
      <c r="O7" s="12">
        <v>4</v>
      </c>
      <c r="P7" s="12">
        <v>6</v>
      </c>
      <c r="Q7" s="12">
        <v>9</v>
      </c>
      <c r="R7" s="12">
        <v>15</v>
      </c>
      <c r="S7" s="34"/>
      <c r="T7" s="2">
        <f t="shared" si="0"/>
        <v>7.0882352941176467</v>
      </c>
      <c r="U7" s="33">
        <f t="shared" si="1"/>
        <v>4.1315678550855814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</row>
    <row r="8" spans="1:44">
      <c r="A8" s="30" t="s">
        <v>43</v>
      </c>
      <c r="B8" s="11">
        <v>17</v>
      </c>
      <c r="C8" s="11">
        <v>21</v>
      </c>
      <c r="D8" s="11">
        <v>0</v>
      </c>
      <c r="E8" s="12">
        <v>25</v>
      </c>
      <c r="F8" s="12">
        <v>26</v>
      </c>
      <c r="G8" s="12">
        <v>5</v>
      </c>
      <c r="H8" s="12">
        <v>21</v>
      </c>
      <c r="I8" s="12">
        <v>16</v>
      </c>
      <c r="J8" s="12">
        <v>15</v>
      </c>
      <c r="K8" s="12">
        <v>9</v>
      </c>
      <c r="L8" s="12">
        <v>22</v>
      </c>
      <c r="M8" s="12">
        <v>21</v>
      </c>
      <c r="N8" s="12">
        <v>14</v>
      </c>
      <c r="O8" s="12">
        <v>6</v>
      </c>
      <c r="P8" s="12">
        <v>7</v>
      </c>
      <c r="Q8" s="14">
        <v>10</v>
      </c>
      <c r="R8" s="12">
        <v>17</v>
      </c>
      <c r="S8" s="2"/>
      <c r="T8" s="2">
        <f t="shared" si="0"/>
        <v>14.823529411764707</v>
      </c>
      <c r="U8" s="33">
        <f t="shared" si="1"/>
        <v>7.5765699207956816</v>
      </c>
    </row>
    <row r="9" spans="1:44">
      <c r="A9" s="30" t="s">
        <v>44</v>
      </c>
      <c r="B9" s="15" t="s">
        <v>39</v>
      </c>
      <c r="C9" s="15" t="s">
        <v>40</v>
      </c>
      <c r="D9" s="11" t="s">
        <v>39</v>
      </c>
      <c r="E9" s="11" t="s">
        <v>39</v>
      </c>
      <c r="F9" s="11" t="s">
        <v>39</v>
      </c>
      <c r="G9" s="15" t="s">
        <v>40</v>
      </c>
      <c r="H9" s="15" t="s">
        <v>40</v>
      </c>
      <c r="I9" s="11" t="s">
        <v>39</v>
      </c>
      <c r="J9" s="11" t="s">
        <v>39</v>
      </c>
      <c r="K9" s="15" t="s">
        <v>40</v>
      </c>
      <c r="L9" s="11" t="s">
        <v>39</v>
      </c>
      <c r="M9" s="11" t="s">
        <v>39</v>
      </c>
      <c r="N9" s="11" t="s">
        <v>39</v>
      </c>
      <c r="O9" s="11" t="s">
        <v>39</v>
      </c>
      <c r="P9" s="15" t="s">
        <v>40</v>
      </c>
      <c r="Q9" s="15" t="s">
        <v>40</v>
      </c>
      <c r="R9" s="16" t="s">
        <v>39</v>
      </c>
      <c r="S9" s="2"/>
      <c r="T9" s="2"/>
      <c r="U9" s="33"/>
    </row>
    <row r="10" spans="1:44" ht="15.75" thickBot="1">
      <c r="A10" s="36" t="s">
        <v>45</v>
      </c>
      <c r="B10" s="37" t="s">
        <v>40</v>
      </c>
      <c r="C10" s="57" t="s">
        <v>40</v>
      </c>
      <c r="D10" s="37" t="s">
        <v>40</v>
      </c>
      <c r="E10" s="38" t="s">
        <v>40</v>
      </c>
      <c r="F10" s="38" t="s">
        <v>39</v>
      </c>
      <c r="G10" s="38" t="s">
        <v>40</v>
      </c>
      <c r="H10" s="38" t="s">
        <v>39</v>
      </c>
      <c r="I10" s="38" t="s">
        <v>39</v>
      </c>
      <c r="J10" s="38" t="s">
        <v>40</v>
      </c>
      <c r="K10" s="38" t="s">
        <v>39</v>
      </c>
      <c r="L10" s="38" t="s">
        <v>39</v>
      </c>
      <c r="M10" s="39" t="s">
        <v>39</v>
      </c>
      <c r="N10" s="38" t="s">
        <v>39</v>
      </c>
      <c r="O10" s="38" t="s">
        <v>39</v>
      </c>
      <c r="P10" s="38" t="s">
        <v>39</v>
      </c>
      <c r="Q10" s="38" t="s">
        <v>39</v>
      </c>
      <c r="R10" s="38" t="s">
        <v>40</v>
      </c>
      <c r="S10" s="40"/>
      <c r="T10" s="40"/>
      <c r="U10" s="41"/>
      <c r="W10" s="2"/>
      <c r="X10" s="2"/>
      <c r="Y10" s="2"/>
      <c r="Z10" s="2"/>
    </row>
    <row r="11" spans="1:44">
      <c r="W11" s="2"/>
      <c r="X11" s="2"/>
      <c r="Y11" s="2"/>
      <c r="Z11" s="2"/>
      <c r="AA11" s="2"/>
    </row>
    <row r="12" spans="1:44">
      <c r="A12" s="18" t="s">
        <v>48</v>
      </c>
      <c r="W12" s="2"/>
      <c r="X12" s="2"/>
      <c r="Y12" s="2"/>
      <c r="Z12" s="2"/>
      <c r="AA12" s="2"/>
    </row>
    <row r="13" spans="1:44" ht="30">
      <c r="A13" s="43" t="s">
        <v>31</v>
      </c>
      <c r="B13" s="44" t="s">
        <v>32</v>
      </c>
      <c r="C13" s="44" t="s">
        <v>8</v>
      </c>
      <c r="D13" s="44" t="s">
        <v>33</v>
      </c>
      <c r="E13" s="44" t="s">
        <v>9</v>
      </c>
      <c r="F13" s="44" t="s">
        <v>30</v>
      </c>
      <c r="G13" s="44" t="s">
        <v>0</v>
      </c>
      <c r="H13" s="44" t="s">
        <v>11</v>
      </c>
      <c r="I13" s="44" t="s">
        <v>10</v>
      </c>
      <c r="J13" s="44" t="s">
        <v>12</v>
      </c>
      <c r="K13" s="44" t="s">
        <v>15</v>
      </c>
      <c r="L13" s="44" t="s">
        <v>16</v>
      </c>
      <c r="M13" s="44" t="s">
        <v>17</v>
      </c>
      <c r="N13" s="44" t="s">
        <v>18</v>
      </c>
      <c r="O13" s="44" t="s">
        <v>13</v>
      </c>
      <c r="P13" s="44" t="s">
        <v>34</v>
      </c>
      <c r="Q13" s="44" t="s">
        <v>14</v>
      </c>
      <c r="R13" s="44" t="s">
        <v>35</v>
      </c>
      <c r="W13" s="2"/>
      <c r="X13" s="2"/>
      <c r="Y13" s="2"/>
      <c r="Z13" s="2"/>
      <c r="AA13" s="2"/>
    </row>
    <row r="14" spans="1:44" ht="30">
      <c r="A14" s="4" t="s">
        <v>20</v>
      </c>
      <c r="B14" s="5" t="s">
        <v>21</v>
      </c>
      <c r="C14" s="5" t="s">
        <v>22</v>
      </c>
      <c r="D14" s="5" t="s">
        <v>23</v>
      </c>
      <c r="E14" s="5" t="s">
        <v>24</v>
      </c>
      <c r="F14" s="5" t="s">
        <v>36</v>
      </c>
      <c r="G14" s="5" t="s">
        <v>21</v>
      </c>
      <c r="H14" s="5" t="s">
        <v>26</v>
      </c>
      <c r="I14" s="5" t="s">
        <v>36</v>
      </c>
      <c r="J14" s="5" t="s">
        <v>27</v>
      </c>
      <c r="K14" s="5" t="s">
        <v>28</v>
      </c>
      <c r="L14" s="5" t="s">
        <v>29</v>
      </c>
      <c r="M14" s="5" t="s">
        <v>36</v>
      </c>
      <c r="N14" s="5" t="s">
        <v>36</v>
      </c>
      <c r="O14" s="5" t="s">
        <v>36</v>
      </c>
      <c r="P14" s="5" t="s">
        <v>37</v>
      </c>
      <c r="Q14" s="5" t="s">
        <v>28</v>
      </c>
      <c r="R14" s="6" t="s">
        <v>25</v>
      </c>
      <c r="W14" s="2"/>
      <c r="X14" s="2"/>
      <c r="Y14" s="2"/>
      <c r="Z14" s="2"/>
      <c r="AA14" s="2"/>
    </row>
    <row r="15" spans="1:44">
      <c r="A15" s="4" t="s">
        <v>4</v>
      </c>
      <c r="B15" s="22">
        <f>(B4-$T$4)/$U$4</f>
        <v>3.9112746964164356E-2</v>
      </c>
      <c r="C15" s="22">
        <f t="shared" ref="C15:R15" si="2">(C4-$T$4)/$U$4</f>
        <v>2.3092396731610645E-3</v>
      </c>
      <c r="D15" s="22">
        <f t="shared" si="2"/>
        <v>0.29673729800118653</v>
      </c>
      <c r="E15" s="22">
        <f t="shared" si="2"/>
        <v>-0.24304747560019366</v>
      </c>
      <c r="F15" s="22">
        <f t="shared" si="2"/>
        <v>-0.85889283093631397</v>
      </c>
      <c r="G15" s="22">
        <f t="shared" si="2"/>
        <v>0.24766595494651578</v>
      </c>
      <c r="H15" s="22">
        <f t="shared" si="2"/>
        <v>0.12498759730983842</v>
      </c>
      <c r="I15" s="22">
        <f t="shared" si="2"/>
        <v>6.3648418491499742E-2</v>
      </c>
      <c r="J15" s="22">
        <f t="shared" si="2"/>
        <v>2.0878413194966763</v>
      </c>
      <c r="K15" s="22">
        <f t="shared" si="2"/>
        <v>-1.1631351578752738</v>
      </c>
      <c r="L15" s="22">
        <f t="shared" si="2"/>
        <v>-1.1017959790569352</v>
      </c>
      <c r="M15" s="22">
        <f t="shared" si="2"/>
        <v>-0.30438665441853235</v>
      </c>
      <c r="N15" s="22">
        <f t="shared" si="2"/>
        <v>-0.6110825485102257</v>
      </c>
      <c r="O15" s="22">
        <f t="shared" si="2"/>
        <v>-0.36572583323687102</v>
      </c>
      <c r="P15" s="22">
        <f t="shared" si="2"/>
        <v>0.12498759730983842</v>
      </c>
      <c r="Q15" s="22">
        <f t="shared" si="2"/>
        <v>-0.9177784426019191</v>
      </c>
      <c r="R15" s="22">
        <f t="shared" si="2"/>
        <v>2.5785547500433856</v>
      </c>
      <c r="W15" s="2"/>
      <c r="X15" s="2"/>
      <c r="Y15" s="2"/>
      <c r="Z15" s="2"/>
      <c r="AA15" s="2"/>
    </row>
    <row r="16" spans="1:44">
      <c r="A16" s="4" t="s">
        <v>38</v>
      </c>
      <c r="B16" s="11">
        <f>IF(B5="no",1,0)</f>
        <v>1</v>
      </c>
      <c r="C16" s="11">
        <f t="shared" ref="C16:R16" si="3">IF(C5="no",1,0)</f>
        <v>0</v>
      </c>
      <c r="D16" s="11">
        <f t="shared" si="3"/>
        <v>0</v>
      </c>
      <c r="E16" s="11">
        <f t="shared" si="3"/>
        <v>0</v>
      </c>
      <c r="F16" s="11">
        <f t="shared" si="3"/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 t="shared" si="3"/>
        <v>0</v>
      </c>
      <c r="K16" s="11">
        <f t="shared" si="3"/>
        <v>1</v>
      </c>
      <c r="L16" s="11">
        <f t="shared" si="3"/>
        <v>0</v>
      </c>
      <c r="M16" s="11">
        <f t="shared" si="3"/>
        <v>0</v>
      </c>
      <c r="N16" s="11">
        <f t="shared" si="3"/>
        <v>0</v>
      </c>
      <c r="O16" s="11">
        <f t="shared" si="3"/>
        <v>0</v>
      </c>
      <c r="P16" s="11">
        <f t="shared" si="3"/>
        <v>1</v>
      </c>
      <c r="Q16" s="11">
        <f t="shared" si="3"/>
        <v>1</v>
      </c>
      <c r="R16" s="11">
        <f t="shared" si="3"/>
        <v>0</v>
      </c>
      <c r="W16" s="2"/>
      <c r="X16" s="2"/>
      <c r="Y16" s="2"/>
      <c r="Z16" s="2"/>
      <c r="AA16" s="2"/>
    </row>
    <row r="17" spans="1:27">
      <c r="A17" s="19" t="s">
        <v>41</v>
      </c>
      <c r="B17" s="23">
        <f>(B6-$T$6)/$U$6</f>
        <v>0.52772688064879314</v>
      </c>
      <c r="C17" s="23">
        <f t="shared" ref="C17:R17" si="4">(C6-$T$6)/$U$6</f>
        <v>-0.41662648472273178</v>
      </c>
      <c r="D17" s="23">
        <f t="shared" si="4"/>
        <v>5.5550197963030679E-2</v>
      </c>
      <c r="E17" s="23">
        <f t="shared" si="4"/>
        <v>0.52772688064879314</v>
      </c>
      <c r="F17" s="23">
        <f t="shared" si="4"/>
        <v>-1.8331565327800192</v>
      </c>
      <c r="G17" s="23">
        <f t="shared" si="4"/>
        <v>-0.41662648472273178</v>
      </c>
      <c r="H17" s="23">
        <f t="shared" si="4"/>
        <v>0.99990356333455555</v>
      </c>
      <c r="I17" s="23">
        <f t="shared" si="4"/>
        <v>2.416433611391843</v>
      </c>
      <c r="J17" s="23">
        <f t="shared" si="4"/>
        <v>-0.41662648472273178</v>
      </c>
      <c r="K17" s="23">
        <f t="shared" si="4"/>
        <v>0.99990356333455555</v>
      </c>
      <c r="L17" s="23">
        <f t="shared" si="4"/>
        <v>5.5550197963030679E-2</v>
      </c>
      <c r="M17" s="23">
        <f t="shared" si="4"/>
        <v>-1.3609798500942567</v>
      </c>
      <c r="N17" s="23">
        <f t="shared" si="4"/>
        <v>-0.88880316740849419</v>
      </c>
      <c r="O17" s="23">
        <f t="shared" si="4"/>
        <v>0.52772688064879314</v>
      </c>
      <c r="P17" s="23">
        <f t="shared" si="4"/>
        <v>5.5550197963030679E-2</v>
      </c>
      <c r="Q17" s="23">
        <f t="shared" si="4"/>
        <v>5.5550197963030679E-2</v>
      </c>
      <c r="R17" s="23">
        <f t="shared" si="4"/>
        <v>-0.88880316740849419</v>
      </c>
      <c r="W17" s="2"/>
      <c r="X17" s="2"/>
      <c r="Y17" s="2"/>
      <c r="Z17" s="2"/>
      <c r="AA17" s="2"/>
    </row>
    <row r="18" spans="1:27">
      <c r="A18" s="4" t="s">
        <v>42</v>
      </c>
      <c r="B18" s="23">
        <f>(B7-$T$7)/$U$7</f>
        <v>-0.8684924028782095</v>
      </c>
      <c r="C18" s="23">
        <f t="shared" ref="C18:R18" si="5">(C7-$T$7)/$U$7</f>
        <v>0.70476022856510456</v>
      </c>
      <c r="D18" s="23">
        <f t="shared" si="5"/>
        <v>0.70476022856510456</v>
      </c>
      <c r="E18" s="23">
        <f t="shared" si="5"/>
        <v>1.914954560444577</v>
      </c>
      <c r="F18" s="23">
        <f t="shared" si="5"/>
        <v>-0.98951183606615678</v>
      </c>
      <c r="G18" s="23">
        <f t="shared" si="5"/>
        <v>-0.50543410331436778</v>
      </c>
      <c r="H18" s="23">
        <f t="shared" si="5"/>
        <v>0.22068249581331562</v>
      </c>
      <c r="I18" s="23">
        <f t="shared" si="5"/>
        <v>-0.74747296969026222</v>
      </c>
      <c r="J18" s="23">
        <f t="shared" si="5"/>
        <v>1.1888379613168936</v>
      </c>
      <c r="K18" s="23">
        <f t="shared" si="5"/>
        <v>-1.2315507024420513</v>
      </c>
      <c r="L18" s="23">
        <f t="shared" si="5"/>
        <v>-0.50543410331436778</v>
      </c>
      <c r="M18" s="23">
        <f t="shared" si="5"/>
        <v>-0.26339523693847333</v>
      </c>
      <c r="N18" s="23">
        <f t="shared" si="5"/>
        <v>-0.98951183606615678</v>
      </c>
      <c r="O18" s="23">
        <f t="shared" si="5"/>
        <v>-0.74747296969026222</v>
      </c>
      <c r="P18" s="23">
        <f t="shared" si="5"/>
        <v>-0.26339523693847333</v>
      </c>
      <c r="Q18" s="23">
        <f t="shared" si="5"/>
        <v>0.46272136218921012</v>
      </c>
      <c r="R18" s="23">
        <f t="shared" si="5"/>
        <v>1.914954560444577</v>
      </c>
      <c r="W18" s="2"/>
      <c r="X18" s="2"/>
      <c r="Y18" s="2"/>
      <c r="Z18" s="2"/>
      <c r="AA18" s="2"/>
    </row>
    <row r="19" spans="1:27">
      <c r="A19" s="4" t="s">
        <v>43</v>
      </c>
      <c r="B19" s="24">
        <f>(B8-$T$8)/$U$8</f>
        <v>0.28726331453253762</v>
      </c>
      <c r="C19" s="24">
        <f t="shared" ref="C19:R19" si="6">(C8-$T$8)/$U$8</f>
        <v>0.81520670340314749</v>
      </c>
      <c r="D19" s="24">
        <f t="shared" si="6"/>
        <v>-1.9564960881675542</v>
      </c>
      <c r="E19" s="24">
        <f t="shared" si="6"/>
        <v>1.3431500922737574</v>
      </c>
      <c r="F19" s="24">
        <f t="shared" si="6"/>
        <v>1.4751359394914096</v>
      </c>
      <c r="G19" s="24">
        <f t="shared" si="6"/>
        <v>-1.2965668520792919</v>
      </c>
      <c r="H19" s="24">
        <f t="shared" si="6"/>
        <v>0.81520670340314749</v>
      </c>
      <c r="I19" s="24">
        <f t="shared" si="6"/>
        <v>0.15527746731488515</v>
      </c>
      <c r="J19" s="24">
        <f t="shared" si="6"/>
        <v>2.3291620097232704E-2</v>
      </c>
      <c r="K19" s="24">
        <f t="shared" si="6"/>
        <v>-0.76862346320868202</v>
      </c>
      <c r="L19" s="24">
        <f t="shared" si="6"/>
        <v>0.94719255062079988</v>
      </c>
      <c r="M19" s="24">
        <f t="shared" si="6"/>
        <v>0.81520670340314749</v>
      </c>
      <c r="N19" s="24">
        <f t="shared" si="6"/>
        <v>-0.10869422712041975</v>
      </c>
      <c r="O19" s="24">
        <f t="shared" si="6"/>
        <v>-1.1645810048616394</v>
      </c>
      <c r="P19" s="24">
        <f t="shared" si="6"/>
        <v>-1.0325951576439869</v>
      </c>
      <c r="Q19" s="24">
        <f t="shared" si="6"/>
        <v>-0.63663761599102953</v>
      </c>
      <c r="R19" s="24">
        <f t="shared" si="6"/>
        <v>0.28726331453253762</v>
      </c>
      <c r="W19" s="2"/>
      <c r="X19" s="2"/>
      <c r="Y19" s="2"/>
      <c r="Z19" s="2"/>
      <c r="AA19" s="2"/>
    </row>
    <row r="20" spans="1:27">
      <c r="A20" s="30" t="s">
        <v>44</v>
      </c>
      <c r="B20" s="11">
        <f>IF(B9="no",1,0)</f>
        <v>1</v>
      </c>
      <c r="C20" s="11">
        <f t="shared" ref="C20:R20" si="7">IF(C9="no",1,0)</f>
        <v>0</v>
      </c>
      <c r="D20" s="11">
        <f t="shared" si="7"/>
        <v>1</v>
      </c>
      <c r="E20" s="11">
        <f t="shared" si="7"/>
        <v>1</v>
      </c>
      <c r="F20" s="11">
        <f t="shared" si="7"/>
        <v>1</v>
      </c>
      <c r="G20" s="11">
        <f t="shared" si="7"/>
        <v>0</v>
      </c>
      <c r="H20" s="11">
        <f t="shared" si="7"/>
        <v>0</v>
      </c>
      <c r="I20" s="11">
        <f t="shared" si="7"/>
        <v>1</v>
      </c>
      <c r="J20" s="11">
        <f t="shared" si="7"/>
        <v>1</v>
      </c>
      <c r="K20" s="11">
        <f t="shared" si="7"/>
        <v>0</v>
      </c>
      <c r="L20" s="11">
        <f t="shared" si="7"/>
        <v>1</v>
      </c>
      <c r="M20" s="11">
        <f t="shared" si="7"/>
        <v>1</v>
      </c>
      <c r="N20" s="11">
        <f t="shared" si="7"/>
        <v>1</v>
      </c>
      <c r="O20" s="11">
        <f t="shared" si="7"/>
        <v>1</v>
      </c>
      <c r="P20" s="11">
        <f t="shared" si="7"/>
        <v>0</v>
      </c>
      <c r="Q20" s="11">
        <f t="shared" si="7"/>
        <v>0</v>
      </c>
      <c r="R20" s="11">
        <f t="shared" si="7"/>
        <v>1</v>
      </c>
      <c r="W20" s="2"/>
      <c r="X20" s="2"/>
      <c r="Y20" s="2"/>
      <c r="Z20" s="2"/>
      <c r="AA20" s="2"/>
    </row>
    <row r="21" spans="1:27" ht="15.75" thickBot="1">
      <c r="A21" s="36" t="s">
        <v>45</v>
      </c>
      <c r="B21" s="11">
        <f>IF(B10="no",1,0)</f>
        <v>0</v>
      </c>
      <c r="C21" s="11">
        <f t="shared" ref="C21:R21" si="8">IF(C10="no",1,0)</f>
        <v>0</v>
      </c>
      <c r="D21" s="11">
        <f t="shared" si="8"/>
        <v>0</v>
      </c>
      <c r="E21" s="11">
        <f t="shared" si="8"/>
        <v>0</v>
      </c>
      <c r="F21" s="11">
        <f t="shared" si="8"/>
        <v>1</v>
      </c>
      <c r="G21" s="11">
        <f t="shared" si="8"/>
        <v>0</v>
      </c>
      <c r="H21" s="11">
        <f t="shared" si="8"/>
        <v>1</v>
      </c>
      <c r="I21" s="11">
        <f t="shared" si="8"/>
        <v>1</v>
      </c>
      <c r="J21" s="11">
        <f t="shared" si="8"/>
        <v>0</v>
      </c>
      <c r="K21" s="11">
        <f t="shared" si="8"/>
        <v>1</v>
      </c>
      <c r="L21" s="11">
        <f t="shared" si="8"/>
        <v>1</v>
      </c>
      <c r="M21" s="11">
        <f t="shared" si="8"/>
        <v>1</v>
      </c>
      <c r="N21" s="11">
        <f t="shared" si="8"/>
        <v>1</v>
      </c>
      <c r="O21" s="11">
        <f t="shared" si="8"/>
        <v>1</v>
      </c>
      <c r="P21" s="11">
        <f t="shared" si="8"/>
        <v>1</v>
      </c>
      <c r="Q21" s="11">
        <f t="shared" si="8"/>
        <v>1</v>
      </c>
      <c r="R21" s="11">
        <f t="shared" si="8"/>
        <v>0</v>
      </c>
      <c r="W21" s="2"/>
      <c r="X21" s="2"/>
      <c r="Y21" s="2"/>
      <c r="Z21" s="2"/>
      <c r="AA21" s="2"/>
    </row>
    <row r="22" spans="1:27">
      <c r="W22" s="2"/>
      <c r="X22" s="2"/>
      <c r="Y22" s="2"/>
      <c r="Z22" s="2"/>
      <c r="AA22" s="2"/>
    </row>
    <row r="23" spans="1:27" ht="30">
      <c r="A23" s="45" t="s">
        <v>31</v>
      </c>
      <c r="B23" s="46" t="s">
        <v>32</v>
      </c>
      <c r="C23" s="46" t="s">
        <v>8</v>
      </c>
      <c r="D23" s="46" t="s">
        <v>33</v>
      </c>
      <c r="E23" s="46" t="s">
        <v>9</v>
      </c>
      <c r="F23" s="46" t="s">
        <v>30</v>
      </c>
      <c r="G23" s="46" t="s">
        <v>0</v>
      </c>
      <c r="H23" s="46" t="s">
        <v>11</v>
      </c>
      <c r="I23" s="46" t="s">
        <v>10</v>
      </c>
      <c r="J23" s="46" t="s">
        <v>12</v>
      </c>
      <c r="K23" s="46" t="s">
        <v>15</v>
      </c>
      <c r="L23" s="46" t="s">
        <v>16</v>
      </c>
      <c r="M23" s="46" t="s">
        <v>17</v>
      </c>
      <c r="N23" s="46" t="s">
        <v>18</v>
      </c>
      <c r="O23" s="46" t="s">
        <v>13</v>
      </c>
      <c r="P23" s="46" t="s">
        <v>34</v>
      </c>
      <c r="Q23" s="46" t="s">
        <v>14</v>
      </c>
      <c r="R23" s="46" t="s">
        <v>35</v>
      </c>
      <c r="W23" s="2"/>
      <c r="X23" s="2"/>
      <c r="Y23" s="2"/>
      <c r="Z23" s="2"/>
      <c r="AA23" s="2"/>
    </row>
    <row r="24" spans="1:27" ht="30">
      <c r="A24" s="4" t="s">
        <v>20</v>
      </c>
      <c r="B24" s="5" t="s">
        <v>21</v>
      </c>
      <c r="C24" s="5" t="s">
        <v>22</v>
      </c>
      <c r="D24" s="5" t="s">
        <v>23</v>
      </c>
      <c r="E24" s="5" t="s">
        <v>24</v>
      </c>
      <c r="F24" s="5" t="s">
        <v>36</v>
      </c>
      <c r="G24" s="5" t="s">
        <v>21</v>
      </c>
      <c r="H24" s="5" t="s">
        <v>26</v>
      </c>
      <c r="I24" s="5" t="s">
        <v>36</v>
      </c>
      <c r="J24" s="5" t="s">
        <v>27</v>
      </c>
      <c r="K24" s="5" t="s">
        <v>28</v>
      </c>
      <c r="L24" s="5" t="s">
        <v>29</v>
      </c>
      <c r="M24" s="5" t="s">
        <v>36</v>
      </c>
      <c r="N24" s="5" t="s">
        <v>36</v>
      </c>
      <c r="O24" s="5" t="s">
        <v>36</v>
      </c>
      <c r="P24" s="5" t="s">
        <v>37</v>
      </c>
      <c r="Q24" s="5" t="s">
        <v>28</v>
      </c>
      <c r="R24" s="6" t="s">
        <v>25</v>
      </c>
      <c r="W24" s="2"/>
      <c r="X24" s="2"/>
      <c r="Y24" s="2"/>
      <c r="Z24" s="2"/>
      <c r="AA24" s="2"/>
    </row>
    <row r="25" spans="1:27" s="48" customFormat="1">
      <c r="A25" s="47" t="s">
        <v>4</v>
      </c>
      <c r="B25" s="22">
        <f>B15*Input!$B$2</f>
        <v>3.9112746964164356E-2</v>
      </c>
      <c r="C25" s="22">
        <f>C15*Input!$B$2</f>
        <v>2.3092396731610645E-3</v>
      </c>
      <c r="D25" s="22">
        <f>D15*Input!$B$2</f>
        <v>0.29673729800118653</v>
      </c>
      <c r="E25" s="22">
        <f>E15*Input!$B$2</f>
        <v>-0.24304747560019366</v>
      </c>
      <c r="F25" s="22">
        <f>F15*Input!$B$2</f>
        <v>-0.85889283093631397</v>
      </c>
      <c r="G25" s="22">
        <f>G15*Input!$B$2</f>
        <v>0.24766595494651578</v>
      </c>
      <c r="H25" s="22">
        <f>H15*Input!$B$2</f>
        <v>0.12498759730983842</v>
      </c>
      <c r="I25" s="22">
        <f>I15*Input!$B$2</f>
        <v>6.3648418491499742E-2</v>
      </c>
      <c r="J25" s="22">
        <f>J15*Input!$B$2</f>
        <v>2.0878413194966763</v>
      </c>
      <c r="K25" s="22">
        <f>K15*Input!$B$2</f>
        <v>-1.1631351578752738</v>
      </c>
      <c r="L25" s="22">
        <f>L15*Input!$B$2</f>
        <v>-1.1017959790569352</v>
      </c>
      <c r="M25" s="22">
        <f>M15*Input!$B$2</f>
        <v>-0.30438665441853235</v>
      </c>
      <c r="N25" s="22">
        <f>N15*Input!$B$2</f>
        <v>-0.6110825485102257</v>
      </c>
      <c r="O25" s="22">
        <f>O15*Input!$B$2</f>
        <v>-0.36572583323687102</v>
      </c>
      <c r="P25" s="22">
        <f>P15*Input!$B$2</f>
        <v>0.12498759730983842</v>
      </c>
      <c r="Q25" s="22">
        <f>Q15*Input!$B$2</f>
        <v>-0.9177784426019191</v>
      </c>
      <c r="R25" s="22">
        <f>R15*Input!$B$2</f>
        <v>2.5785547500433856</v>
      </c>
      <c r="W25" s="49"/>
      <c r="X25" s="49"/>
      <c r="Y25" s="49"/>
      <c r="Z25" s="49"/>
      <c r="AA25" s="49"/>
    </row>
    <row r="26" spans="1:27">
      <c r="A26" s="4" t="s">
        <v>38</v>
      </c>
      <c r="B26" s="11">
        <f>IF(Input!$B$8="yes",Final!B16*10,Final!B16*0)</f>
        <v>10</v>
      </c>
      <c r="C26" s="11">
        <f>IF(Input!$B$8="yes",Final!C16*10,Final!C16*0)</f>
        <v>0</v>
      </c>
      <c r="D26" s="11">
        <f>IF(Input!$B$8="yes",Final!D16*1000,Final!D16*0)</f>
        <v>0</v>
      </c>
      <c r="E26" s="11">
        <f>IF(Input!$B$8="yes",Final!E16*1000,Final!E16*0)</f>
        <v>0</v>
      </c>
      <c r="F26" s="11">
        <f>IF(Input!$B$8="yes",Final!F16*1000,Final!F16*0)</f>
        <v>0</v>
      </c>
      <c r="G26" s="11">
        <f>IF(Input!$B$8="yes",Final!G16*1000,Final!G16*0)</f>
        <v>0</v>
      </c>
      <c r="H26" s="11">
        <f>IF(Input!$B$8="yes",Final!H16*1000,Final!H16*0)</f>
        <v>0</v>
      </c>
      <c r="I26" s="11">
        <f>IF(Input!$B$8="yes",Final!I16*1000,Final!I16*0)</f>
        <v>0</v>
      </c>
      <c r="J26" s="11">
        <f>IF(Input!$B$8="yes",Final!J16*1000,Final!J16*0)</f>
        <v>0</v>
      </c>
      <c r="K26" s="11">
        <f>IF(Input!$B$8="yes",Final!K16*1000,Final!K16*0)</f>
        <v>1000</v>
      </c>
      <c r="L26" s="11">
        <f>IF(Input!$B$8="yes",Final!L16*1000,Final!L16*0)</f>
        <v>0</v>
      </c>
      <c r="M26" s="11">
        <f>IF(Input!$B$8="yes",Final!M16*1000,Final!M16*0)</f>
        <v>0</v>
      </c>
      <c r="N26" s="11">
        <f>IF(Input!$B$8="yes",Final!N16*1000,Final!N16*0)</f>
        <v>0</v>
      </c>
      <c r="O26" s="11">
        <f>IF(Input!$B$8="yes",Final!O16*1000,Final!O16*0)</f>
        <v>0</v>
      </c>
      <c r="P26" s="11">
        <f>IF(Input!$B$8="yes",Final!P16*1000,Final!P16*0)</f>
        <v>1000</v>
      </c>
      <c r="Q26" s="11">
        <f>IF(Input!$B$8="yes",Final!Q16*1000,Final!Q16*0)</f>
        <v>1000</v>
      </c>
      <c r="R26" s="11">
        <f>IF(Input!$B$8="yes",Final!R16*1000,Final!R16*0)</f>
        <v>0</v>
      </c>
      <c r="W26" s="2"/>
      <c r="X26" s="2"/>
      <c r="Y26" s="2"/>
      <c r="Z26" s="2"/>
      <c r="AA26" s="2"/>
    </row>
    <row r="27" spans="1:27">
      <c r="A27" s="19" t="s">
        <v>41</v>
      </c>
      <c r="B27" s="50">
        <f>Input!$B$3*Final!B17</f>
        <v>1.0554537612975863</v>
      </c>
      <c r="C27" s="50">
        <f>Input!$B$3*Final!C17</f>
        <v>-0.83325296944546356</v>
      </c>
      <c r="D27" s="50">
        <f>Input!$B$3*Final!D17</f>
        <v>0.11110039592606136</v>
      </c>
      <c r="E27" s="50">
        <f>Input!$B$3*Final!E17</f>
        <v>1.0554537612975863</v>
      </c>
      <c r="F27" s="50">
        <f>Input!$B$3*Final!F17</f>
        <v>-3.6663130655600384</v>
      </c>
      <c r="G27" s="50">
        <f>Input!$B$3*Final!G17</f>
        <v>-0.83325296944546356</v>
      </c>
      <c r="H27" s="50">
        <f>Input!$B$3*Final!H17</f>
        <v>1.9998071266691111</v>
      </c>
      <c r="I27" s="50">
        <f>Input!$B$3*Final!I17</f>
        <v>4.832867222783686</v>
      </c>
      <c r="J27" s="50">
        <f>Input!$B$3*Final!J17</f>
        <v>-0.83325296944546356</v>
      </c>
      <c r="K27" s="50">
        <f>Input!$B$3*Final!K17</f>
        <v>1.9998071266691111</v>
      </c>
      <c r="L27" s="50">
        <f>Input!$B$3*Final!L17</f>
        <v>0.11110039592606136</v>
      </c>
      <c r="M27" s="50">
        <f>Input!$B$3*Final!M17</f>
        <v>-2.7219597001885134</v>
      </c>
      <c r="N27" s="50">
        <f>Input!$B$3*Final!N17</f>
        <v>-1.7776063348169884</v>
      </c>
      <c r="O27" s="50">
        <f>Input!$B$3*Final!O17</f>
        <v>1.0554537612975863</v>
      </c>
      <c r="P27" s="50">
        <f>Input!$B$3*Final!P17</f>
        <v>0.11110039592606136</v>
      </c>
      <c r="Q27" s="50">
        <f>Input!$B$3*Final!Q17</f>
        <v>0.11110039592606136</v>
      </c>
      <c r="R27" s="50">
        <f>Input!$B$3*Final!R17</f>
        <v>-1.7776063348169884</v>
      </c>
      <c r="W27" s="2"/>
      <c r="X27" s="2"/>
      <c r="Y27" s="2"/>
      <c r="Z27" s="2"/>
      <c r="AA27" s="2"/>
    </row>
    <row r="28" spans="1:27">
      <c r="A28" s="4" t="s">
        <v>42</v>
      </c>
      <c r="B28" s="50">
        <f>Input!$B$4*Final!B18</f>
        <v>-0.8684924028782095</v>
      </c>
      <c r="C28" s="50">
        <f>Input!$B$4*Final!C18</f>
        <v>0.70476022856510456</v>
      </c>
      <c r="D28" s="50">
        <f>Input!$B$4*Final!D18</f>
        <v>0.70476022856510456</v>
      </c>
      <c r="E28" s="50">
        <f>Input!$B$4*Final!E18</f>
        <v>1.914954560444577</v>
      </c>
      <c r="F28" s="50">
        <f>Input!$B$4*Final!F18</f>
        <v>-0.98951183606615678</v>
      </c>
      <c r="G28" s="50">
        <f>Input!$B$4*Final!G18</f>
        <v>-0.50543410331436778</v>
      </c>
      <c r="H28" s="50">
        <f>Input!$B$4*Final!H18</f>
        <v>0.22068249581331562</v>
      </c>
      <c r="I28" s="50">
        <f>Input!$B$4*Final!I18</f>
        <v>-0.74747296969026222</v>
      </c>
      <c r="J28" s="50">
        <f>Input!$B$4*Final!J18</f>
        <v>1.1888379613168936</v>
      </c>
      <c r="K28" s="50">
        <f>Input!$B$4*Final!K18</f>
        <v>-1.2315507024420513</v>
      </c>
      <c r="L28" s="50">
        <f>Input!$B$4*Final!L18</f>
        <v>-0.50543410331436778</v>
      </c>
      <c r="M28" s="50">
        <f>Input!$B$4*Final!M18</f>
        <v>-0.26339523693847333</v>
      </c>
      <c r="N28" s="50">
        <f>Input!$B$4*Final!N18</f>
        <v>-0.98951183606615678</v>
      </c>
      <c r="O28" s="50">
        <f>Input!$B$4*Final!O18</f>
        <v>-0.74747296969026222</v>
      </c>
      <c r="P28" s="50">
        <f>Input!$B$4*Final!P18</f>
        <v>-0.26339523693847333</v>
      </c>
      <c r="Q28" s="50">
        <f>Input!$B$4*Final!Q18</f>
        <v>0.46272136218921012</v>
      </c>
      <c r="R28" s="50">
        <f>Input!$B$4*Final!R18</f>
        <v>1.914954560444577</v>
      </c>
      <c r="W28" s="2"/>
      <c r="X28" s="2"/>
      <c r="Y28" s="2"/>
      <c r="Z28" s="2"/>
      <c r="AA28" s="2"/>
    </row>
    <row r="29" spans="1:27">
      <c r="A29" s="4" t="s">
        <v>43</v>
      </c>
      <c r="B29" s="50">
        <f>Input!$B$5*Final!B19</f>
        <v>0.86178994359761285</v>
      </c>
      <c r="C29" s="50">
        <f>Input!$B$5*Final!C19</f>
        <v>2.4456201102094424</v>
      </c>
      <c r="D29" s="50">
        <f>Input!$B$5*Final!D19</f>
        <v>-5.869488264502662</v>
      </c>
      <c r="E29" s="50">
        <f>Input!$B$5*Final!E19</f>
        <v>4.0294502768212723</v>
      </c>
      <c r="F29" s="50">
        <f>Input!$B$5*Final!F19</f>
        <v>4.4254078184742287</v>
      </c>
      <c r="G29" s="50">
        <f>Input!$B$5*Final!G19</f>
        <v>-3.8897005562378757</v>
      </c>
      <c r="H29" s="50">
        <f>Input!$B$5*Final!H19</f>
        <v>2.4456201102094424</v>
      </c>
      <c r="I29" s="50">
        <f>Input!$B$5*Final!I19</f>
        <v>0.46583240194465547</v>
      </c>
      <c r="J29" s="50">
        <f>Input!$B$5*Final!J19</f>
        <v>6.9874860291698107E-2</v>
      </c>
      <c r="K29" s="50">
        <f>Input!$B$5*Final!K19</f>
        <v>-2.3058703896260462</v>
      </c>
      <c r="L29" s="50">
        <f>Input!$B$5*Final!L19</f>
        <v>2.8415776518623996</v>
      </c>
      <c r="M29" s="50">
        <f>Input!$B$5*Final!M19</f>
        <v>2.4456201102094424</v>
      </c>
      <c r="N29" s="50">
        <f>Input!$B$5*Final!N19</f>
        <v>-0.32608268136125923</v>
      </c>
      <c r="O29" s="50">
        <f>Input!$B$5*Final!O19</f>
        <v>-3.4937430145849184</v>
      </c>
      <c r="P29" s="50">
        <f>Input!$B$5*Final!P19</f>
        <v>-3.0977854729319607</v>
      </c>
      <c r="Q29" s="50">
        <f>Input!$B$5*Final!Q19</f>
        <v>-1.9099128479730885</v>
      </c>
      <c r="R29" s="50">
        <f>Input!$B$5*Final!R19</f>
        <v>0.86178994359761285</v>
      </c>
      <c r="W29" s="2"/>
      <c r="X29" s="2"/>
      <c r="Y29" s="2"/>
      <c r="Z29" s="2"/>
      <c r="AA29" s="2"/>
    </row>
    <row r="30" spans="1:27">
      <c r="A30" s="4" t="s">
        <v>44</v>
      </c>
      <c r="B30" s="11">
        <f>IF(Input!$B$9="yes",Final!B20*1000,Final!B20*0)</f>
        <v>0</v>
      </c>
      <c r="C30" s="11">
        <f>IF(Input!$B$9="yes",Final!C20*1000,Final!C20*0)</f>
        <v>0</v>
      </c>
      <c r="D30" s="11">
        <f>IF(Input!$B$9="yes",Final!D20*1000,Final!D20*0)</f>
        <v>0</v>
      </c>
      <c r="E30" s="11">
        <f>IF(Input!$B$9="yes",Final!E20*1000,Final!E20*0)</f>
        <v>0</v>
      </c>
      <c r="F30" s="11">
        <f>IF(Input!$B$9="yes",Final!F20*1000,Final!F20*0)</f>
        <v>0</v>
      </c>
      <c r="G30" s="11">
        <f>IF(Input!$B$9="yes",Final!G20*1000,Final!G20*0)</f>
        <v>0</v>
      </c>
      <c r="H30" s="11">
        <f>IF(Input!$B$9="yes",Final!H20*1000,Final!H20*0)</f>
        <v>0</v>
      </c>
      <c r="I30" s="11">
        <f>IF(Input!$B$9="yes",Final!I20*1000,Final!I20*0)</f>
        <v>0</v>
      </c>
      <c r="J30" s="11">
        <f>IF(Input!$B$9="yes",Final!J20*1000,Final!J20*0)</f>
        <v>0</v>
      </c>
      <c r="K30" s="11">
        <f>IF(Input!$B$9="yes",Final!K20*1000,Final!K20*0)</f>
        <v>0</v>
      </c>
      <c r="L30" s="11">
        <f>IF(Input!$B$9="yes",Final!L20*1000,Final!L20*0)</f>
        <v>0</v>
      </c>
      <c r="M30" s="11">
        <f>IF(Input!$B$9="yes",Final!M20*1000,Final!M20*0)</f>
        <v>0</v>
      </c>
      <c r="N30" s="11">
        <f>IF(Input!$B$9="yes",Final!N20*1000,Final!N20*0)</f>
        <v>0</v>
      </c>
      <c r="O30" s="11">
        <f>IF(Input!$B$9="yes",Final!O20*1000,Final!O20*0)</f>
        <v>0</v>
      </c>
      <c r="P30" s="11">
        <f>IF(Input!$B$9="yes",Final!P20*1000,Final!P20*0)</f>
        <v>0</v>
      </c>
      <c r="Q30" s="11">
        <f>IF(Input!$B$9="yes",Final!Q20*1000,Final!Q20*0)</f>
        <v>0</v>
      </c>
      <c r="R30" s="11">
        <f>IF(Input!$B$9="yes",Final!R20*1000,Final!R20*0)</f>
        <v>0</v>
      </c>
      <c r="W30" s="2"/>
      <c r="X30" s="2"/>
      <c r="Y30" s="2"/>
      <c r="Z30" s="2"/>
      <c r="AA30" s="2"/>
    </row>
    <row r="31" spans="1:27">
      <c r="A31" s="4" t="s">
        <v>45</v>
      </c>
      <c r="B31" s="11">
        <f>IF(Input!$B$10="yes",Final!B21*1000,Final!B21*0)</f>
        <v>0</v>
      </c>
      <c r="C31" s="11">
        <f>IF(Input!$B$10="yes",Final!C21*1000,Final!C21*0)</f>
        <v>0</v>
      </c>
      <c r="D31" s="11">
        <f>IF(Input!$B$10="yes",Final!D21*1000,Final!D21*0)</f>
        <v>0</v>
      </c>
      <c r="E31" s="11">
        <f>IF(Input!$B$10="yes",Final!E21*1000,Final!E21*0)</f>
        <v>0</v>
      </c>
      <c r="F31" s="11">
        <f>IF(Input!$B$10="yes",Final!F21*1000,Final!F21*0)</f>
        <v>1000</v>
      </c>
      <c r="G31" s="11">
        <f>IF(Input!$B$10="yes",Final!G21*1000,Final!G21*0)</f>
        <v>0</v>
      </c>
      <c r="H31" s="11">
        <f>IF(Input!$B$10="yes",Final!H21*1000,Final!H21*0)</f>
        <v>1000</v>
      </c>
      <c r="I31" s="11">
        <f>IF(Input!$B$10="yes",Final!I21*1000,Final!I21*0)</f>
        <v>1000</v>
      </c>
      <c r="J31" s="11">
        <f>IF(Input!$B$10="yes",Final!J21*1000,Final!J21*0)</f>
        <v>0</v>
      </c>
      <c r="K31" s="11">
        <f>IF(Input!$B$10="yes",Final!K21*1000,Final!K21*0)</f>
        <v>1000</v>
      </c>
      <c r="L31" s="11">
        <f>IF(Input!$B$10="yes",Final!L21*1000,Final!L21*0)</f>
        <v>1000</v>
      </c>
      <c r="M31" s="11">
        <f>IF(Input!$B$10="yes",Final!M21*1000,Final!M21*0)</f>
        <v>1000</v>
      </c>
      <c r="N31" s="11">
        <f>IF(Input!$B$10="yes",Final!N21*1000,Final!N21*0)</f>
        <v>1000</v>
      </c>
      <c r="O31" s="11">
        <f>IF(Input!$B$10="yes",Final!O21*1000,Final!O21*0)</f>
        <v>1000</v>
      </c>
      <c r="P31" s="11">
        <f>IF(Input!$B$10="yes",Final!P21*1000,Final!P21*0)</f>
        <v>1000</v>
      </c>
      <c r="Q31" s="11">
        <f>IF(Input!$B$10="yes",Final!Q21*1000,Final!Q21*0)</f>
        <v>1000</v>
      </c>
      <c r="R31" s="11">
        <f>IF(Input!$B$10="yes",Final!R21*1000,Final!R21*0)</f>
        <v>0</v>
      </c>
      <c r="W31" s="2"/>
      <c r="X31" s="2"/>
      <c r="Y31" s="2"/>
      <c r="Z31" s="2"/>
      <c r="AA31" s="2"/>
    </row>
    <row r="32" spans="1:27">
      <c r="A32" s="58" t="s">
        <v>54</v>
      </c>
      <c r="B32">
        <f ca="1">IF(Input!$B$26&gt;0.5,Final!B27*2,0)</f>
        <v>2.1109075225951726</v>
      </c>
      <c r="C32">
        <f ca="1">IF(Input!$B$26&gt;0.5,Final!C27*2,0)</f>
        <v>-1.6665059388909271</v>
      </c>
      <c r="D32">
        <f ca="1">IF(Input!$B$26&gt;0.5,Final!D27*2,0)</f>
        <v>0.22220079185212271</v>
      </c>
      <c r="E32">
        <f ca="1">IF(Input!$B$26&gt;0.5,Final!E27*2,0)</f>
        <v>2.1109075225951726</v>
      </c>
      <c r="F32">
        <f ca="1">IF(Input!$B$26&gt;0.5,Final!F27*2,0)</f>
        <v>-7.3326261311200769</v>
      </c>
      <c r="G32">
        <f ca="1">IF(Input!$B$26&gt;0.5,Final!G27*2,0)</f>
        <v>-1.6665059388909271</v>
      </c>
      <c r="H32">
        <f ca="1">IF(Input!$B$26&gt;0.5,Final!H27*2,0)</f>
        <v>3.9996142533382222</v>
      </c>
      <c r="I32">
        <f ca="1">IF(Input!$B$26&gt;0.5,Final!I27*2,0)</f>
        <v>9.6657344455673719</v>
      </c>
      <c r="J32">
        <f ca="1">IF(Input!$B$26&gt;0.5,Final!J27*2,0)</f>
        <v>-1.6665059388909271</v>
      </c>
      <c r="K32">
        <f ca="1">IF(Input!$B$26&gt;0.5,Final!K27*2,0)</f>
        <v>3.9996142533382222</v>
      </c>
      <c r="L32">
        <f ca="1">IF(Input!$B$26&gt;0.5,Final!L27*2,0)</f>
        <v>0.22220079185212271</v>
      </c>
      <c r="M32">
        <f ca="1">IF(Input!$B$26&gt;0.5,Final!M27*2,0)</f>
        <v>-5.4439194003770268</v>
      </c>
      <c r="N32">
        <f ca="1">IF(Input!$B$26&gt;0.5,Final!N27*2,0)</f>
        <v>-3.5552126696339768</v>
      </c>
      <c r="O32">
        <f ca="1">IF(Input!$B$26&gt;0.5,Final!O27*2,0)</f>
        <v>2.1109075225951726</v>
      </c>
      <c r="P32">
        <f ca="1">IF(Input!$B$26&gt;0.5,Final!P27*2,0)</f>
        <v>0.22220079185212271</v>
      </c>
      <c r="Q32">
        <f ca="1">IF(Input!$B$26&gt;0.5,Final!Q27*2,0)</f>
        <v>0.22220079185212271</v>
      </c>
      <c r="R32">
        <f ca="1">IF(Input!$B$26&gt;0.5,Final!R27*2,0)</f>
        <v>-3.5552126696339768</v>
      </c>
      <c r="W32" s="2"/>
      <c r="X32" s="2"/>
      <c r="Y32" s="2"/>
      <c r="Z32" s="2"/>
      <c r="AA32" s="2"/>
    </row>
    <row r="33" spans="1:27">
      <c r="W33" s="2"/>
      <c r="X33" s="2"/>
      <c r="Y33" s="2"/>
      <c r="Z33" s="2"/>
      <c r="AA33" s="2"/>
    </row>
    <row r="34" spans="1:27" ht="12.75" customHeight="1">
      <c r="A34" s="17" t="s">
        <v>3</v>
      </c>
      <c r="B34" s="55">
        <f ca="1">SUM(B25:B32)</f>
        <v>13.198771571576327</v>
      </c>
      <c r="C34" s="55">
        <f t="shared" ref="C34:R34" ca="1" si="9">SUM(C25:C32)</f>
        <v>0.65293067011131756</v>
      </c>
      <c r="D34" s="55">
        <f t="shared" ca="1" si="9"/>
        <v>-4.5346895501581876</v>
      </c>
      <c r="E34" s="55">
        <f t="shared" ca="1" si="9"/>
        <v>8.8677186455584156</v>
      </c>
      <c r="F34" s="55">
        <f t="shared" ca="1" si="9"/>
        <v>991.57806395479167</v>
      </c>
      <c r="G34" s="55">
        <f t="shared" ca="1" si="9"/>
        <v>-6.6472276129421175</v>
      </c>
      <c r="H34" s="55">
        <f t="shared" ca="1" si="9"/>
        <v>1008.7907115833399</v>
      </c>
      <c r="I34" s="55">
        <f t="shared" ca="1" si="9"/>
        <v>1014.280609519097</v>
      </c>
      <c r="J34" s="55">
        <f t="shared" ca="1" si="9"/>
        <v>0.84679523276887725</v>
      </c>
      <c r="K34" s="55">
        <f t="shared" ca="1" si="9"/>
        <v>2001.2988651300639</v>
      </c>
      <c r="L34" s="55">
        <f t="shared" ca="1" si="9"/>
        <v>1001.5676487572694</v>
      </c>
      <c r="M34" s="55">
        <f t="shared" ca="1" si="9"/>
        <v>993.71195911828693</v>
      </c>
      <c r="N34" s="55">
        <f t="shared" ca="1" si="9"/>
        <v>992.74050392961135</v>
      </c>
      <c r="O34" s="55">
        <f t="shared" ca="1" si="9"/>
        <v>998.55941946638075</v>
      </c>
      <c r="P34" s="55">
        <f t="shared" ca="1" si="9"/>
        <v>1997.0971080752179</v>
      </c>
      <c r="Q34" s="55">
        <f t="shared" ca="1" si="9"/>
        <v>1997.9683312593925</v>
      </c>
      <c r="R34" s="55">
        <f t="shared" ca="1" si="9"/>
        <v>2.248024963461015E-2</v>
      </c>
      <c r="W34" s="2"/>
      <c r="X34" s="2"/>
      <c r="Y34" s="2"/>
      <c r="Z34" s="2"/>
      <c r="AA34" s="2"/>
    </row>
    <row r="35" spans="1:27">
      <c r="W35" s="2"/>
      <c r="X35" s="2"/>
      <c r="Y35" s="2"/>
      <c r="Z35" s="2"/>
      <c r="AA35" s="2"/>
    </row>
    <row r="36" spans="1:27" ht="15.75" thickBot="1"/>
    <row r="37" spans="1:27" ht="15.75" thickBot="1">
      <c r="A37" t="s">
        <v>55</v>
      </c>
      <c r="B37" s="51">
        <v>0</v>
      </c>
      <c r="C37" s="52">
        <v>0</v>
      </c>
      <c r="D37" s="52">
        <v>1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1</v>
      </c>
      <c r="K37" s="52">
        <v>0</v>
      </c>
      <c r="L37" s="52">
        <v>0</v>
      </c>
      <c r="M37" s="52">
        <v>0</v>
      </c>
      <c r="N37" s="52">
        <v>1</v>
      </c>
      <c r="O37" s="52">
        <v>0</v>
      </c>
      <c r="P37" s="52">
        <v>0</v>
      </c>
      <c r="Q37" s="52">
        <v>0</v>
      </c>
      <c r="R37" s="53">
        <v>1</v>
      </c>
      <c r="S37">
        <f>SUM(B37:R37)</f>
        <v>4</v>
      </c>
      <c r="T37" s="56" t="s">
        <v>60</v>
      </c>
      <c r="U37">
        <v>4</v>
      </c>
    </row>
    <row r="38" spans="1:27" ht="15.75" thickBot="1">
      <c r="B38" s="2" t="str">
        <f>IF(B37=1,B2,"")</f>
        <v/>
      </c>
      <c r="C38" s="2" t="str">
        <f t="shared" ref="C38:R38" si="10">IF(C37=1,C2,"")</f>
        <v/>
      </c>
      <c r="D38" s="2" t="str">
        <f t="shared" si="10"/>
        <v>ChoGa</v>
      </c>
      <c r="E38" s="2" t="str">
        <f t="shared" si="10"/>
        <v/>
      </c>
      <c r="F38" s="2" t="str">
        <f t="shared" si="10"/>
        <v/>
      </c>
      <c r="G38" s="2" t="str">
        <f t="shared" si="10"/>
        <v/>
      </c>
      <c r="H38" s="2" t="str">
        <f t="shared" si="10"/>
        <v/>
      </c>
      <c r="I38" s="2" t="str">
        <f t="shared" si="10"/>
        <v/>
      </c>
      <c r="J38" s="2" t="str">
        <f t="shared" si="10"/>
        <v>Murami</v>
      </c>
      <c r="K38" s="2" t="str">
        <f t="shared" si="10"/>
        <v/>
      </c>
      <c r="L38" s="2" t="str">
        <f t="shared" si="10"/>
        <v/>
      </c>
      <c r="M38" s="2" t="str">
        <f t="shared" si="10"/>
        <v/>
      </c>
      <c r="N38" s="2" t="str">
        <f t="shared" si="10"/>
        <v>Subway</v>
      </c>
      <c r="O38" s="2" t="str">
        <f t="shared" si="10"/>
        <v/>
      </c>
      <c r="P38" s="2" t="str">
        <f t="shared" si="10"/>
        <v/>
      </c>
      <c r="Q38" s="2" t="str">
        <f t="shared" si="10"/>
        <v/>
      </c>
      <c r="R38" s="2" t="str">
        <f t="shared" si="10"/>
        <v>Half Pint</v>
      </c>
      <c r="T38" s="56"/>
    </row>
    <row r="39" spans="1:27" ht="15.75" thickBot="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54">
        <f ca="1">SUMPRODUCT(B37:R37,B34:R34)</f>
        <v>989.07508986185655</v>
      </c>
      <c r="T39" s="56"/>
    </row>
    <row r="40" spans="1:27">
      <c r="A40" s="1" t="s">
        <v>56</v>
      </c>
    </row>
    <row r="41" spans="1:27">
      <c r="A41" t="s">
        <v>21</v>
      </c>
      <c r="B41">
        <f>IF($A$41=B3,Input!$C$14*1,1)</f>
        <v>1</v>
      </c>
      <c r="C41">
        <f>IF($A$41=C3,Input!$C$14*1,1)</f>
        <v>1</v>
      </c>
      <c r="D41">
        <f>IF($A$41=D3,Input!$C$14*1,1)</f>
        <v>1</v>
      </c>
      <c r="E41">
        <f>IF($A$41=E3,Input!$C$14*1,1)</f>
        <v>1</v>
      </c>
      <c r="F41">
        <f>IF($A$41=F3,Input!$C$14*1,1)</f>
        <v>1</v>
      </c>
      <c r="G41">
        <f>IF($A$41=G3,Input!$C$14*1,1)</f>
        <v>1</v>
      </c>
      <c r="H41">
        <f>IF($A$41=H3,Input!$C$14*1,1)</f>
        <v>1</v>
      </c>
      <c r="I41">
        <f>IF($A$41=I3,Input!$C$14*1,1)</f>
        <v>1</v>
      </c>
      <c r="J41">
        <f>IF($A$41=J3,Input!$C$14*1,1)</f>
        <v>1</v>
      </c>
      <c r="K41">
        <f>IF($A$41=K3,Input!$C$14*1,1)</f>
        <v>1</v>
      </c>
      <c r="L41">
        <f>IF($A$41=L3,Input!$C$14*1,1)</f>
        <v>1</v>
      </c>
      <c r="M41">
        <f>IF($A$41=M3,Input!$C$14*1,1)</f>
        <v>1</v>
      </c>
      <c r="N41">
        <f>IF($A$41=N3,Input!$C$14*1,1)</f>
        <v>1</v>
      </c>
      <c r="O41">
        <f>IF($A$41=O3,Input!$C$14*1,1)</f>
        <v>1</v>
      </c>
      <c r="P41">
        <f>IF($A$41=P3,Input!$C$14*1,1)</f>
        <v>1</v>
      </c>
      <c r="Q41">
        <f>IF($A$41=Q3,Input!$C$14*1,1)</f>
        <v>1</v>
      </c>
      <c r="R41">
        <f>IF($A$41=R3,Input!$C$14*1,1)</f>
        <v>1</v>
      </c>
    </row>
    <row r="42" spans="1:27">
      <c r="A42" t="s">
        <v>22</v>
      </c>
      <c r="B42">
        <f>IF($A$42=B3,Input!$C$15*1,1)</f>
        <v>1</v>
      </c>
      <c r="C42">
        <f>IF($A$42=C3,Input!$C$15*1,1)</f>
        <v>1</v>
      </c>
      <c r="D42">
        <f>IF($A$42=D3,Input!$C$15*1,1)</f>
        <v>1</v>
      </c>
      <c r="E42">
        <f>IF($A$42=E3,Input!$C$15*1,1)</f>
        <v>1</v>
      </c>
      <c r="F42">
        <f>IF($A$42=F3,Input!$C$15*1,1)</f>
        <v>1</v>
      </c>
      <c r="G42">
        <f>IF($A$42=G3,Input!$C$15*1,1)</f>
        <v>1</v>
      </c>
      <c r="H42">
        <f>IF($A$42=H3,Input!$C$15*1,1)</f>
        <v>1</v>
      </c>
      <c r="I42">
        <f>IF($A$42=I3,Input!$C$15*1,1)</f>
        <v>1</v>
      </c>
      <c r="J42">
        <f>IF($A$42=J3,Input!$C$15*1,1)</f>
        <v>1</v>
      </c>
      <c r="K42">
        <f>IF($A$42=K3,Input!$C$15*1,1)</f>
        <v>1</v>
      </c>
      <c r="L42">
        <f>IF($A$42=L3,Input!$C$15*1,1)</f>
        <v>1</v>
      </c>
      <c r="M42">
        <f>IF($A$42=M3,Input!$C$15*1,1)</f>
        <v>1</v>
      </c>
      <c r="N42">
        <f>IF($A$42=N3,Input!$C$15*1,1)</f>
        <v>1</v>
      </c>
      <c r="O42">
        <f>IF($A$42=O3,Input!$C$15*1,1)</f>
        <v>1</v>
      </c>
      <c r="P42">
        <f>IF($A$42=P3,Input!$C$15*1,1)</f>
        <v>1</v>
      </c>
      <c r="Q42">
        <f>IF($A$42=Q3,Input!$C$15*1,1)</f>
        <v>1</v>
      </c>
      <c r="R42">
        <f>IF($A$42=R3,Input!$C$15*1,1)</f>
        <v>1</v>
      </c>
      <c r="S42" s="2"/>
    </row>
    <row r="43" spans="1:27">
      <c r="A43" t="s">
        <v>23</v>
      </c>
      <c r="B43">
        <f>IF($A$43=B3,Input!$C$16*1,1)</f>
        <v>1</v>
      </c>
      <c r="C43">
        <f>IF($A$43=C3,Input!$C$16*1,1)</f>
        <v>1</v>
      </c>
      <c r="D43">
        <f>IF($A$43=D3,Input!$C$16*1,1)</f>
        <v>1</v>
      </c>
      <c r="E43">
        <f>IF($A$43=E3,Input!$C$16*1,1)</f>
        <v>1</v>
      </c>
      <c r="F43">
        <f>IF($A$43=F3,Input!$C$16*1,1)</f>
        <v>1</v>
      </c>
      <c r="G43">
        <f>IF($A$43=G3,Input!$C$16*1,1)</f>
        <v>1</v>
      </c>
      <c r="H43">
        <f>IF($A$43=H3,Input!$C$16*1,1)</f>
        <v>1</v>
      </c>
      <c r="I43">
        <f>IF($A$43=I3,Input!$C$16*1,1)</f>
        <v>1</v>
      </c>
      <c r="J43">
        <f>IF($A$43=J3,Input!$C$16*1,1)</f>
        <v>1</v>
      </c>
      <c r="K43">
        <f>IF($A$43=K3,Input!$C$16*1,1)</f>
        <v>1</v>
      </c>
      <c r="L43">
        <f>IF($A$43=L3,Input!$C$16*1,1)</f>
        <v>1</v>
      </c>
      <c r="M43">
        <f>IF($A$43=M3,Input!$C$16*1,1)</f>
        <v>1</v>
      </c>
      <c r="N43">
        <f>IF($A$43=N3,Input!$C$16*1,1)</f>
        <v>1</v>
      </c>
      <c r="O43">
        <f>IF($A$43=O3,Input!$C$16*1,1)</f>
        <v>1</v>
      </c>
      <c r="P43">
        <f>IF($A$43=P3,Input!$C$16*1,1)</f>
        <v>1</v>
      </c>
      <c r="Q43">
        <f>IF($A$43=Q3,Input!$C$16*1,1)</f>
        <v>1</v>
      </c>
      <c r="R43">
        <f>IF($A$43=R3,Input!$C$16*1,1)</f>
        <v>1</v>
      </c>
    </row>
    <row r="44" spans="1:27">
      <c r="A44" t="s">
        <v>24</v>
      </c>
      <c r="B44">
        <f>IF($A$44=B3,Input!$C$17*1,1)</f>
        <v>1</v>
      </c>
      <c r="C44">
        <f>IF($A$44=C3,Input!$C$17*1,1)</f>
        <v>1</v>
      </c>
      <c r="D44">
        <f>IF($A$44=D3,Input!$C$17*1,1)</f>
        <v>1</v>
      </c>
      <c r="E44">
        <f>IF($A$44=E3,Input!$C$17*1,1)</f>
        <v>1</v>
      </c>
      <c r="F44">
        <f>IF($A$44=F3,Input!$C$17*1,1)</f>
        <v>1</v>
      </c>
      <c r="G44">
        <f>IF($A$44=G3,Input!$C$17*1,1)</f>
        <v>1</v>
      </c>
      <c r="H44">
        <f>IF($A$44=H3,Input!$C$17*1,1)</f>
        <v>1</v>
      </c>
      <c r="I44">
        <f>IF($A$44=I3,Input!$C$17*1,1)</f>
        <v>1</v>
      </c>
      <c r="J44">
        <f>IF($A$44=J3,Input!$C$17*1,1)</f>
        <v>1</v>
      </c>
      <c r="K44">
        <f>IF($A$44=K3,Input!$C$17*1,1)</f>
        <v>1</v>
      </c>
      <c r="L44">
        <f>IF($A$44=L3,Input!$C$17*1,1)</f>
        <v>1</v>
      </c>
      <c r="M44">
        <f>IF($A$44=M3,Input!$C$17*1,1)</f>
        <v>1</v>
      </c>
      <c r="N44">
        <f>IF($A$44=N3,Input!$C$17*1,1)</f>
        <v>1</v>
      </c>
      <c r="O44">
        <f>IF($A$44=O3,Input!$C$17*1,1)</f>
        <v>1</v>
      </c>
      <c r="P44">
        <f>IF($A$44=P3,Input!$C$17*1,1)</f>
        <v>1</v>
      </c>
      <c r="Q44">
        <f>IF($A$44=Q3,Input!$C$17*1,1)</f>
        <v>1</v>
      </c>
      <c r="R44">
        <f>IF($A$44=R3,Input!$C$17*1,1)</f>
        <v>1</v>
      </c>
    </row>
    <row r="45" spans="1:27">
      <c r="A45" t="s">
        <v>26</v>
      </c>
      <c r="B45">
        <f>IF($A$45=B3,Input!$C$18*1,1)</f>
        <v>1</v>
      </c>
      <c r="C45">
        <f>IF($A$45=C3,Input!$C$18*1,1)</f>
        <v>1</v>
      </c>
      <c r="D45">
        <f>IF($A$45=D3,Input!$C$18*1,1)</f>
        <v>1</v>
      </c>
      <c r="E45">
        <f>IF($A$45=E3,Input!$C$18*1,1)</f>
        <v>1</v>
      </c>
      <c r="F45">
        <f>IF($A$45=F3,Input!$C$18*1,1)</f>
        <v>1</v>
      </c>
      <c r="G45">
        <f>IF($A$45=G3,Input!$C$18*1,1)</f>
        <v>1</v>
      </c>
      <c r="H45">
        <f>IF($A$45=H3,Input!$C$18*1,1)</f>
        <v>1</v>
      </c>
      <c r="I45">
        <f>IF($A$45=I3,Input!$C$18*1,1)</f>
        <v>1</v>
      </c>
      <c r="J45">
        <f>IF($A$45=J3,Input!$C$18*1,1)</f>
        <v>1</v>
      </c>
      <c r="K45">
        <f>IF($A$45=K3,Input!$C$18*1,1)</f>
        <v>1</v>
      </c>
      <c r="L45">
        <f>IF($A$45=L3,Input!$C$18*1,1)</f>
        <v>1</v>
      </c>
      <c r="M45">
        <f>IF($A$45=M3,Input!$C$18*1,1)</f>
        <v>1</v>
      </c>
      <c r="N45">
        <f>IF($A$45=N3,Input!$C$18*1,1)</f>
        <v>1</v>
      </c>
      <c r="O45">
        <f>IF($A$45=O3,Input!$C$18*1,1)</f>
        <v>1</v>
      </c>
      <c r="P45">
        <f>IF($A$45=P3,Input!$C$18*1,1)</f>
        <v>1</v>
      </c>
      <c r="Q45">
        <f>IF($A$45=Q3,Input!$C$18*1,1)</f>
        <v>1</v>
      </c>
      <c r="R45">
        <f>IF($A$45=R3,Input!$C$18*1,1)</f>
        <v>1</v>
      </c>
    </row>
    <row r="46" spans="1:27">
      <c r="A46" t="s">
        <v>36</v>
      </c>
      <c r="B46">
        <f>IF($A$46=B3,Input!$C$19*1,1)</f>
        <v>1</v>
      </c>
      <c r="C46">
        <f>IF($A$46=C3,Input!$C$19*1,1)</f>
        <v>1</v>
      </c>
      <c r="D46">
        <f>IF($A$46=D3,Input!$C$19*1,1)</f>
        <v>1</v>
      </c>
      <c r="E46">
        <f>IF($A$46=E3,Input!$C$19*1,1)</f>
        <v>1</v>
      </c>
      <c r="F46">
        <f>IF($A$46=F3,Input!$C$19*1,1)</f>
        <v>1</v>
      </c>
      <c r="G46">
        <f>IF($A$46=G3,Input!$C$19*1,1)</f>
        <v>1</v>
      </c>
      <c r="H46">
        <f>IF($A$46=H3,Input!$C$19*1,1)</f>
        <v>1</v>
      </c>
      <c r="I46">
        <f>IF($A$46=I3,Input!$C$19*1,1)</f>
        <v>1</v>
      </c>
      <c r="J46">
        <f>IF($A$46=J3,Input!$C$19*1,1)</f>
        <v>1</v>
      </c>
      <c r="K46">
        <f>IF($A$46=K3,Input!$C$19*1,1)</f>
        <v>1</v>
      </c>
      <c r="L46">
        <f>IF($A$46=L3,Input!$C$19*1,1)</f>
        <v>1</v>
      </c>
      <c r="M46">
        <f>IF($A$46=M3,Input!$C$19*1,1)</f>
        <v>1</v>
      </c>
      <c r="N46">
        <f>IF($A$46=N3,Input!$C$19*1,1)</f>
        <v>1</v>
      </c>
      <c r="O46">
        <f>IF($A$46=O3,Input!$C$19*1,1)</f>
        <v>1</v>
      </c>
      <c r="P46">
        <f>IF($A$46=P3,Input!$C$19*1,1)</f>
        <v>1</v>
      </c>
      <c r="Q46">
        <f>IF($A$46=Q3,Input!$C$19*1,1)</f>
        <v>1</v>
      </c>
      <c r="R46">
        <f>IF($A$46=R3,Input!$C$19*1,1)</f>
        <v>1</v>
      </c>
    </row>
    <row r="47" spans="1:27">
      <c r="A47" t="s">
        <v>28</v>
      </c>
      <c r="B47">
        <f>IF($A$47=B3,Input!$C$20*1,1)</f>
        <v>1</v>
      </c>
      <c r="C47">
        <f>IF($A$47=C3,Input!$C$20*1,1)</f>
        <v>1</v>
      </c>
      <c r="D47">
        <f>IF($A$47=D3,Input!$C$20*1,1)</f>
        <v>1</v>
      </c>
      <c r="E47">
        <f>IF($A$47=E3,Input!$C$20*1,1)</f>
        <v>1</v>
      </c>
      <c r="F47">
        <f>IF($A$47=F3,Input!$C$20*1,1)</f>
        <v>1</v>
      </c>
      <c r="G47">
        <f>IF($A$47=G3,Input!$C$20*1,1)</f>
        <v>1</v>
      </c>
      <c r="H47">
        <f>IF($A$47=H3,Input!$C$20*1,1)</f>
        <v>1</v>
      </c>
      <c r="I47">
        <f>IF($A$47=I3,Input!$C$20*1,1)</f>
        <v>1</v>
      </c>
      <c r="J47">
        <f>IF($A$47=J3,Input!$C$20*1,1)</f>
        <v>1</v>
      </c>
      <c r="K47">
        <f>IF($A$47=K3,Input!$C$20*1,1)</f>
        <v>1</v>
      </c>
      <c r="L47">
        <f>IF($A$47=L3,Input!$C$20*1,1)</f>
        <v>1</v>
      </c>
      <c r="M47">
        <f>IF($A$47=M3,Input!$C$20*1,1)</f>
        <v>1</v>
      </c>
      <c r="N47">
        <f>IF($A$47=N3,Input!$C$20*1,1)</f>
        <v>1</v>
      </c>
      <c r="O47">
        <f>IF($A$47=O3,Input!$C$20*1,1)</f>
        <v>1</v>
      </c>
      <c r="P47">
        <f>IF($A$47=P3,Input!$C$20*1,1)</f>
        <v>1</v>
      </c>
      <c r="Q47">
        <f>IF($A$47=Q3,Input!$C$20*1,1)</f>
        <v>1</v>
      </c>
      <c r="R47">
        <f>IF($A$47=R3,Input!$C$20*1,1)</f>
        <v>1</v>
      </c>
    </row>
    <row r="48" spans="1:27">
      <c r="A48" s="42" t="s">
        <v>29</v>
      </c>
      <c r="B48">
        <f>IF($A$48=B3,Input!$C$21*1,1)</f>
        <v>1</v>
      </c>
      <c r="C48">
        <f>IF($A$48=C3,Input!$C$21*1,1)</f>
        <v>1</v>
      </c>
      <c r="D48">
        <f>IF($A$48=D3,Input!$C$21*1,1)</f>
        <v>1</v>
      </c>
      <c r="E48">
        <f>IF($A$48=E3,Input!$C$21*1,1)</f>
        <v>1</v>
      </c>
      <c r="F48">
        <f>IF($A$48=F3,Input!$C$21*1,1)</f>
        <v>1</v>
      </c>
      <c r="G48">
        <f>IF($A$48=G3,Input!$C$21*1,1)</f>
        <v>1</v>
      </c>
      <c r="H48">
        <f>IF($A$48=H3,Input!$C$21*1,1)</f>
        <v>1</v>
      </c>
      <c r="I48">
        <f>IF($A$48=I3,Input!$C$21*1,1)</f>
        <v>1</v>
      </c>
      <c r="J48">
        <f>IF($A$48=J3,Input!$C$21*1,1)</f>
        <v>1</v>
      </c>
      <c r="K48">
        <f>IF($A$48=K3,Input!$C$21*1,1)</f>
        <v>1</v>
      </c>
      <c r="L48">
        <f>IF($A$48=L3,Input!$C$21*1,1)</f>
        <v>1</v>
      </c>
      <c r="M48">
        <f>IF($A$48=M3,Input!$C$21*1,1)</f>
        <v>1</v>
      </c>
      <c r="N48">
        <f>IF($A$48=N3,Input!$C$21*1,1)</f>
        <v>1</v>
      </c>
      <c r="O48">
        <f>IF($A$48=O3,Input!$C$21*1,1)</f>
        <v>1</v>
      </c>
      <c r="P48">
        <f>IF($A$48=P3,Input!$C$21*1,1)</f>
        <v>1</v>
      </c>
      <c r="Q48">
        <f>IF($A$48=Q3,Input!$C$21*1,1)</f>
        <v>1</v>
      </c>
      <c r="R48">
        <f>IF($A$48=R3,Input!$C$21*1,1)</f>
        <v>1</v>
      </c>
    </row>
    <row r="49" spans="1:18">
      <c r="A49" t="s">
        <v>27</v>
      </c>
      <c r="B49">
        <f>IF($A$49=B3,Input!$C$22*1,1)</f>
        <v>1</v>
      </c>
      <c r="C49">
        <f>IF($A$49=C3,Input!$C$22*1,1)</f>
        <v>1</v>
      </c>
      <c r="D49">
        <f>IF($A$49=D3,Input!$C$22*1,1)</f>
        <v>1</v>
      </c>
      <c r="E49">
        <f>IF($A$49=E3,Input!$C$22*1,1)</f>
        <v>1</v>
      </c>
      <c r="F49">
        <f>IF($A$49=F3,Input!$C$22*1,1)</f>
        <v>1</v>
      </c>
      <c r="G49">
        <f>IF($A$49=G3,Input!$C$22*1,1)</f>
        <v>1</v>
      </c>
      <c r="H49">
        <f>IF($A$49=H3,Input!$C$22*1,1)</f>
        <v>1</v>
      </c>
      <c r="I49">
        <f>IF($A$49=I3,Input!$C$22*1,1)</f>
        <v>1</v>
      </c>
      <c r="J49">
        <f>IF($A$49=J3,Input!$C$22*1,1)</f>
        <v>1</v>
      </c>
      <c r="K49">
        <f>IF($A$49=K3,Input!$C$22*1,1)</f>
        <v>1</v>
      </c>
      <c r="L49">
        <f>IF($A$49=L3,Input!$C$22*1,1)</f>
        <v>1</v>
      </c>
      <c r="M49">
        <f>IF($A$49=M3,Input!$C$22*1,1)</f>
        <v>1</v>
      </c>
      <c r="N49">
        <f>IF($A$49=N3,Input!$C$22*1,1)</f>
        <v>1</v>
      </c>
      <c r="O49">
        <f>IF($A$49=O3,Input!$C$22*1,1)</f>
        <v>1</v>
      </c>
      <c r="P49">
        <f>IF($A$49=P3,Input!$C$22*1,1)</f>
        <v>1</v>
      </c>
      <c r="Q49">
        <f>IF($A$49=Q3,Input!$C$22*1,1)</f>
        <v>1</v>
      </c>
      <c r="R49">
        <f>IF($A$49=R3,Input!$C$22*1,1)</f>
        <v>1</v>
      </c>
    </row>
    <row r="50" spans="1:18">
      <c r="A50" t="s">
        <v>37</v>
      </c>
      <c r="B50">
        <f>IF($A$50=B3,Input!$C$23*1,1)</f>
        <v>1</v>
      </c>
      <c r="C50">
        <f>IF($A$50=C3,Input!$C$23*1,1)</f>
        <v>1</v>
      </c>
      <c r="D50">
        <f>IF($A$50=D3,Input!$C$23*1,1)</f>
        <v>1</v>
      </c>
      <c r="E50">
        <f>IF($A$50=E3,Input!$C$23*1,1)</f>
        <v>1</v>
      </c>
      <c r="F50">
        <f>IF($A$50=F3,Input!$C$23*1,1)</f>
        <v>1</v>
      </c>
      <c r="G50">
        <f>IF($A$50=G3,Input!$C$23*1,1)</f>
        <v>1</v>
      </c>
      <c r="H50">
        <f>IF($A$50=H3,Input!$C$23*1,1)</f>
        <v>1</v>
      </c>
      <c r="I50">
        <f>IF($A$50=I3,Input!$C$23*1,1)</f>
        <v>1</v>
      </c>
      <c r="J50">
        <f>IF($A$50=J3,Input!$C$23*1,1)</f>
        <v>1</v>
      </c>
      <c r="K50">
        <f>IF($A$50=K3,Input!$C$23*1,1)</f>
        <v>1</v>
      </c>
      <c r="L50">
        <f>IF($A$50=L3,Input!$C$23*1,1)</f>
        <v>1</v>
      </c>
      <c r="M50">
        <f>IF($A$50=M3,Input!$C$23*1,1)</f>
        <v>1</v>
      </c>
      <c r="N50">
        <f>IF($A$50=N3,Input!$C$23*1,1)</f>
        <v>1</v>
      </c>
      <c r="O50">
        <f>IF($A$50=O3,Input!$C$23*1,1)</f>
        <v>1</v>
      </c>
      <c r="P50">
        <f>IF($A$50=P3,Input!$C$23*1,1)</f>
        <v>1</v>
      </c>
      <c r="Q50">
        <f>IF($A$50=Q3,Input!$C$23*1,1)</f>
        <v>1</v>
      </c>
      <c r="R50">
        <f>IF($A$50=R3,Input!$C$23*1,1)</f>
        <v>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Final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Naomi Korb</cp:lastModifiedBy>
  <dcterms:created xsi:type="dcterms:W3CDTF">2009-03-22T14:54:10Z</dcterms:created>
  <dcterms:modified xsi:type="dcterms:W3CDTF">2009-05-10T22:24:03Z</dcterms:modified>
</cp:coreProperties>
</file>